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90" yWindow="1305" windowWidth="19815" windowHeight="8940" tabRatio="940" activeTab="19"/>
  </bookViews>
  <sheets>
    <sheet name="121" sheetId="4" r:id="rId1"/>
    <sheet name="м55" sheetId="5" r:id="rId2"/>
    <sheet name="67" sheetId="6" r:id="rId3"/>
    <sheet name="Лист4" sheetId="7" r:id="rId4"/>
    <sheet name="В119" sheetId="9" r:id="rId5"/>
    <sheet name="к110" sheetId="10" r:id="rId6"/>
    <sheet name="110а" sheetId="11" r:id="rId7"/>
    <sheet name="25" sheetId="12" r:id="rId8"/>
    <sheet name="29" sheetId="13" r:id="rId9"/>
    <sheet name="111" sheetId="14" r:id="rId10"/>
    <sheet name="6к1" sheetId="15" r:id="rId11"/>
    <sheet name="84" sheetId="16" r:id="rId12"/>
    <sheet name="5б" sheetId="17" r:id="rId13"/>
    <sheet name="6" sheetId="18" r:id="rId14"/>
    <sheet name="8" sheetId="19" r:id="rId15"/>
    <sheet name="48а" sheetId="20" r:id="rId16"/>
    <sheet name="13" sheetId="21" r:id="rId17"/>
    <sheet name="50" sheetId="22" r:id="rId18"/>
    <sheet name="ч5" sheetId="24" r:id="rId19"/>
    <sheet name="ч5 план" sheetId="8" r:id="rId20"/>
  </sheets>
  <calcPr calcId="125725"/>
</workbook>
</file>

<file path=xl/calcChain.xml><?xml version="1.0" encoding="utf-8"?>
<calcChain xmlns="http://schemas.openxmlformats.org/spreadsheetml/2006/main">
  <c r="D10" i="9"/>
  <c r="D19" i="24" l="1"/>
  <c r="C8"/>
  <c r="D9"/>
  <c r="B21"/>
  <c r="C21"/>
  <c r="D23"/>
  <c r="C23" s="1"/>
  <c r="B23" s="1"/>
  <c r="B22"/>
  <c r="D13" l="1"/>
  <c r="D22" l="1"/>
  <c r="D20"/>
  <c r="D18"/>
  <c r="D17"/>
  <c r="D16"/>
  <c r="D15"/>
  <c r="D14"/>
  <c r="D12"/>
  <c r="D11"/>
  <c r="C9"/>
  <c r="C11" i="22" l="1"/>
  <c r="C24"/>
  <c r="D26" l="1"/>
  <c r="C26" s="1"/>
  <c r="B26" s="1"/>
  <c r="B20"/>
  <c r="B19"/>
  <c r="B18"/>
  <c r="B13"/>
  <c r="B16"/>
  <c r="B17"/>
  <c r="B15"/>
  <c r="B14"/>
  <c r="D17"/>
  <c r="C10"/>
  <c r="D23"/>
  <c r="B23"/>
  <c r="D22"/>
  <c r="B22"/>
  <c r="D20"/>
  <c r="D19"/>
  <c r="D18"/>
  <c r="D16"/>
  <c r="D15"/>
  <c r="D14"/>
  <c r="D13"/>
  <c r="D11" l="1"/>
  <c r="D25" i="21"/>
  <c r="B25"/>
  <c r="D24"/>
  <c r="D22"/>
  <c r="B22"/>
  <c r="D21"/>
  <c r="B21"/>
  <c r="D19"/>
  <c r="D18"/>
  <c r="B18"/>
  <c r="D17"/>
  <c r="B17"/>
  <c r="D16"/>
  <c r="B16"/>
  <c r="D15"/>
  <c r="B15"/>
  <c r="D14"/>
  <c r="D13"/>
  <c r="C11"/>
  <c r="C11" i="20"/>
  <c r="D11"/>
  <c r="D25"/>
  <c r="B25"/>
  <c r="D24"/>
  <c r="D22"/>
  <c r="B22"/>
  <c r="D21"/>
  <c r="B21"/>
  <c r="D19"/>
  <c r="D18"/>
  <c r="B18"/>
  <c r="D17"/>
  <c r="B17"/>
  <c r="D16"/>
  <c r="B16"/>
  <c r="D15"/>
  <c r="B15"/>
  <c r="D14"/>
  <c r="D13"/>
  <c r="D11" i="19"/>
  <c r="C11"/>
  <c r="D25"/>
  <c r="B25"/>
  <c r="D24"/>
  <c r="D22"/>
  <c r="B22"/>
  <c r="D21"/>
  <c r="B21"/>
  <c r="D19"/>
  <c r="D18"/>
  <c r="B18"/>
  <c r="D17"/>
  <c r="B17"/>
  <c r="D16"/>
  <c r="B16"/>
  <c r="D15"/>
  <c r="B15"/>
  <c r="D14"/>
  <c r="D13"/>
  <c r="E10" i="18"/>
  <c r="D25"/>
  <c r="B25"/>
  <c r="D24"/>
  <c r="D22"/>
  <c r="B22"/>
  <c r="D21"/>
  <c r="B21"/>
  <c r="D19"/>
  <c r="D18"/>
  <c r="B18"/>
  <c r="B17"/>
  <c r="D16"/>
  <c r="B16"/>
  <c r="D15"/>
  <c r="B15"/>
  <c r="D14"/>
  <c r="B14"/>
  <c r="D13"/>
  <c r="D11" s="1"/>
  <c r="C11"/>
  <c r="D11" i="21" l="1"/>
  <c r="C11" i="17"/>
  <c r="B25"/>
  <c r="D25"/>
  <c r="D24"/>
  <c r="D22"/>
  <c r="B22"/>
  <c r="D21"/>
  <c r="B21"/>
  <c r="D19"/>
  <c r="D18"/>
  <c r="B18"/>
  <c r="D17"/>
  <c r="B17"/>
  <c r="D16"/>
  <c r="B16"/>
  <c r="D15"/>
  <c r="B15"/>
  <c r="D14"/>
  <c r="B14"/>
  <c r="D13"/>
  <c r="D37" i="16"/>
  <c r="D36"/>
  <c r="D35"/>
  <c r="D34"/>
  <c r="D33"/>
  <c r="D32"/>
  <c r="D31"/>
  <c r="D30"/>
  <c r="D29"/>
  <c r="D28"/>
  <c r="D27"/>
  <c r="D26"/>
  <c r="D24"/>
  <c r="D22"/>
  <c r="D21"/>
  <c r="D19"/>
  <c r="D18"/>
  <c r="D17"/>
  <c r="D16"/>
  <c r="D15"/>
  <c r="D14"/>
  <c r="D13"/>
  <c r="B25"/>
  <c r="B22"/>
  <c r="B21"/>
  <c r="B18"/>
  <c r="B17"/>
  <c r="B16"/>
  <c r="B15"/>
  <c r="B14"/>
  <c r="C11"/>
  <c r="C11" i="15"/>
  <c r="D20"/>
  <c r="D25"/>
  <c r="B25"/>
  <c r="D24"/>
  <c r="D22"/>
  <c r="B22"/>
  <c r="D21"/>
  <c r="B21"/>
  <c r="D19"/>
  <c r="D18"/>
  <c r="B18"/>
  <c r="D17"/>
  <c r="B17"/>
  <c r="D16"/>
  <c r="B16"/>
  <c r="D15"/>
  <c r="B15"/>
  <c r="D14"/>
  <c r="B14"/>
  <c r="D13"/>
  <c r="D11" i="17" l="1"/>
  <c r="D25" i="16"/>
  <c r="B11"/>
  <c r="D11"/>
  <c r="D11" i="15"/>
  <c r="B11"/>
  <c r="C11" i="14"/>
  <c r="D24"/>
  <c r="B24"/>
  <c r="D23"/>
  <c r="D21"/>
  <c r="B21"/>
  <c r="D20"/>
  <c r="B20"/>
  <c r="D19"/>
  <c r="D18"/>
  <c r="B18"/>
  <c r="D17"/>
  <c r="B17"/>
  <c r="D16"/>
  <c r="B16"/>
  <c r="D15"/>
  <c r="B15"/>
  <c r="D14"/>
  <c r="B14"/>
  <c r="D13"/>
  <c r="D11" i="13"/>
  <c r="C11"/>
  <c r="D24"/>
  <c r="D37"/>
  <c r="D36"/>
  <c r="D35"/>
  <c r="D34"/>
  <c r="D33"/>
  <c r="D32"/>
  <c r="D31"/>
  <c r="D30"/>
  <c r="D29"/>
  <c r="D28"/>
  <c r="D27"/>
  <c r="D23"/>
  <c r="D21"/>
  <c r="D20"/>
  <c r="D19"/>
  <c r="D18"/>
  <c r="D17"/>
  <c r="D16"/>
  <c r="D15"/>
  <c r="D14"/>
  <c r="D13"/>
  <c r="B24"/>
  <c r="B11" s="1"/>
  <c r="B21"/>
  <c r="B20"/>
  <c r="B18"/>
  <c r="B17"/>
  <c r="B16"/>
  <c r="B15"/>
  <c r="B14"/>
  <c r="D20" i="12"/>
  <c r="D11" s="1"/>
  <c r="C11"/>
  <c r="D24"/>
  <c r="D19"/>
  <c r="D13"/>
  <c r="B11" i="14" l="1"/>
  <c r="D11"/>
  <c r="B24" i="12" l="1"/>
  <c r="D23"/>
  <c r="D21"/>
  <c r="B21"/>
  <c r="B20"/>
  <c r="D18"/>
  <c r="B18"/>
  <c r="D17"/>
  <c r="B17"/>
  <c r="D16"/>
  <c r="B16"/>
  <c r="D15"/>
  <c r="B15"/>
  <c r="D14"/>
  <c r="B14"/>
  <c r="B11" l="1"/>
  <c r="D21" i="11"/>
  <c r="D19"/>
  <c r="C11"/>
  <c r="D25"/>
  <c r="D24"/>
  <c r="D22"/>
  <c r="D20"/>
  <c r="D18"/>
  <c r="D16"/>
  <c r="D15"/>
  <c r="D14"/>
  <c r="D13"/>
  <c r="B11"/>
  <c r="D11" i="10"/>
  <c r="C11"/>
  <c r="D25"/>
  <c r="D23"/>
  <c r="D24"/>
  <c r="D22"/>
  <c r="D20"/>
  <c r="D18"/>
  <c r="D16"/>
  <c r="D15"/>
  <c r="D14"/>
  <c r="D13"/>
  <c r="B11"/>
  <c r="C11" i="9"/>
  <c r="D25"/>
  <c r="D19"/>
  <c r="D24"/>
  <c r="D22"/>
  <c r="D20"/>
  <c r="D18"/>
  <c r="D16"/>
  <c r="D15"/>
  <c r="D14"/>
  <c r="D13"/>
  <c r="B11"/>
  <c r="D26" i="4"/>
  <c r="C11"/>
  <c r="D11" i="11" l="1"/>
  <c r="D11" i="9"/>
  <c r="D18" i="5"/>
  <c r="C9" i="7" l="1"/>
  <c r="D22" l="1"/>
  <c r="D21"/>
  <c r="D19"/>
  <c r="D18"/>
  <c r="D17"/>
  <c r="D16"/>
  <c r="D15"/>
  <c r="D14"/>
  <c r="D13"/>
  <c r="D12"/>
  <c r="D11"/>
  <c r="D9" l="1"/>
  <c r="C9" i="6"/>
  <c r="D11"/>
  <c r="D12"/>
  <c r="D13"/>
  <c r="D14"/>
  <c r="D15"/>
  <c r="D16"/>
  <c r="D17"/>
  <c r="D19"/>
  <c r="D21"/>
  <c r="D22"/>
  <c r="D9" l="1"/>
  <c r="C11" i="5" l="1"/>
  <c r="B23"/>
  <c r="B21"/>
  <c r="B20"/>
  <c r="B11" s="1"/>
  <c r="B19"/>
  <c r="B17"/>
  <c r="B16"/>
  <c r="B15"/>
  <c r="B14"/>
  <c r="B13"/>
  <c r="D19"/>
  <c r="D13"/>
  <c r="D23"/>
  <c r="D14" l="1"/>
  <c r="D15"/>
  <c r="D16"/>
  <c r="D17"/>
  <c r="D11" s="1"/>
  <c r="D21"/>
  <c r="D22"/>
  <c r="D21" i="4" l="1"/>
  <c r="D20"/>
  <c r="D25" l="1"/>
  <c r="D19"/>
  <c r="D15"/>
  <c r="D23" l="1"/>
  <c r="D17"/>
  <c r="D16"/>
  <c r="D14"/>
  <c r="B11" l="1"/>
  <c r="D13"/>
  <c r="D11" s="1"/>
  <c r="B25" i="22" l="1"/>
  <c r="D25"/>
</calcChain>
</file>

<file path=xl/sharedStrings.xml><?xml version="1.0" encoding="utf-8"?>
<sst xmlns="http://schemas.openxmlformats.org/spreadsheetml/2006/main" count="950" uniqueCount="160">
  <si>
    <r>
      <rPr>
        <sz val="6"/>
        <rFont val="Arial"/>
        <family val="2"/>
        <charset val="204"/>
      </rPr>
      <t>Показатели</t>
    </r>
  </si>
  <si>
    <r>
      <rPr>
        <sz val="6"/>
        <rFont val="Arial"/>
        <family val="2"/>
        <charset val="204"/>
      </rPr>
      <t>Тариф, руб./кв.м</t>
    </r>
  </si>
  <si>
    <r>
      <rPr>
        <sz val="6"/>
        <rFont val="Arial"/>
        <family val="2"/>
        <charset val="204"/>
      </rPr>
      <t>Сумма, руб в месяц</t>
    </r>
  </si>
  <si>
    <r>
      <rPr>
        <sz val="6"/>
        <rFont val="Arial"/>
        <family val="2"/>
        <charset val="204"/>
      </rPr>
      <t>Сумма, руб. в год</t>
    </r>
  </si>
  <si>
    <r>
      <rPr>
        <sz val="6"/>
        <rFont val="Arial"/>
        <family val="2"/>
        <charset val="204"/>
      </rPr>
      <t>Виды работ</t>
    </r>
  </si>
  <si>
    <t xml:space="preserve">Доходы </t>
  </si>
  <si>
    <t>Заработная плата о отчислениями по внебюджетные фонды , в т.ч.:</t>
  </si>
  <si>
    <t>Произведены работы по контролю технического состояния, поддержанию работоспособности и исправности оборудования, наладке и регулировке, подготовке к сезонной эксплуатации. Произведена набивка сальников,  произведена разборка, осмотр и очистка грязевиков воздухосборников, компенсаторов регулирующих кранов, вентилей, задвижек; очистка от накипи запорной арматуры и др произведены частичные осмотры систем водоснабжения и водоотведения с периодичностью 3-6 раз в месяц, системы центрального отопления 3-6 раз в месяц в отопительный период, регулировка и наладка системы отопления в период ее опрессовки , промыта система отопления,  Техническое обслуживание проводится постоянно в течение всего периода эксплуатации дома.</t>
  </si>
  <si>
    <t>Произведены работы по контролю технического состояния, поддержанию работоспособности и исправности оборудования, наладке и регулировке, подготовке к сезонной эксплуатации Устранены незначительные неисправности электротехнических устройств (протирка и смена перегоревших электролампочек в помещениях общественного пользования, смена или ремонт штепсельных розеток и выключателей в МОП, мелкий ремонт электропроводки и др.). Произведены частичные осмотры открытой электропроводки и светильников во вспомогательных помещениях с периодичностью 3 раза в месяц, произведены осмотры скрытой электропроводки с периодичностью 6 раз в месяц; Техническое обслуживание проводится постоянно в течение всего периода эксплуатации дома.</t>
  </si>
  <si>
    <t>Произведены работы по поддержанию в исправном состоянии конструктивных элементов здания и по мере выявления устраняет повреждения в местах общего пользования. При подготовке дома к сезонной эксплуатации проведены работы по утеплению теплового контура, ремонт окон в местах общего пользования . Услуги специалиста такого профиля для обслуживания многоквартирного дома необходимы, так как в зимний период времени при низких температурах вышеназванные работы необходимо выполнять в кратчайшие сроки во избежание разморожения системы отопления и водоснабжения, пожарного водопровода.</t>
  </si>
  <si>
    <t xml:space="preserve">Уборка придомовой территории </t>
  </si>
  <si>
    <t>Производилась уборка тротуаров и дворовых территорий Летняя уборка включает в себя подметание, мойку или поливку придомовых территорий, уход за газонами Зимняя уборка включает: подметание и сдвигание снега, посыпка наледи песком или смесью песка с хлоридами, удаление снега и снежно - ледяных образований.</t>
  </si>
  <si>
    <t>Руководство всеми видами деятельности предприятия в соответствии с действующим законодательством. Организация и ведение бухгалтерского учета в соответствии с едиными методологическими основами бухгалтерского учета и отчетности на территории Российской Федерации для организаций, являющихся юридическими лицами Планирование финансово - хозяйственной деятельности. Организация труда и заработной платы работников предприятия Обеспечение кадрами требуемой квалификации и специальности, организация учебно - методической работы по необходимым видам и формам подготовки и повышению квалификации работников предприятия. Документальное оформление управленческих решений, действий, связей; организация документооборота; упорядочение и хранение документации; контроль своевременного исполнения приказов, поручений и распоряжений; техническое обслуживание работы руководителя предприятия. Обеспечение предприятия всеми необходимыми для его деятельности материальными ресурсами, прием, хранение и отпуск товарно-материальных ценностей; контроль за их использованием Осуществление контроля за состоянием охраны труда на предприятии. Организация проведения инструктажей, обучения, п| Заключение, перезаключение, расторжение, юридическое оформление договоров, контроль за их выполнением "</t>
  </si>
  <si>
    <t>Дезинсекция и дератизация</t>
  </si>
  <si>
    <t xml:space="preserve">текущий ремонт </t>
  </si>
  <si>
    <t>Расходы, в т.ч.:</t>
  </si>
  <si>
    <t xml:space="preserve">уборка придомовой территории </t>
  </si>
  <si>
    <t>Аварийно-диспетчерское обслуживание</t>
  </si>
  <si>
    <t xml:space="preserve">нотариальные расходы </t>
  </si>
  <si>
    <t xml:space="preserve">год ввода в эксплуатацию </t>
  </si>
  <si>
    <t>Площадь жилых и нежилых помещений , кв.м</t>
  </si>
  <si>
    <t>Доходы от жилых и нежилых помещений</t>
  </si>
  <si>
    <t>слесарь-сантехник (зараб.плата + отчисления во внебюджетные фонды)</t>
  </si>
  <si>
    <t>электромонтер (заработная плата + отчисления во внеб.фонды )</t>
  </si>
  <si>
    <t>плотник (заработная плата + отчисления во внебюджетные фонды)</t>
  </si>
  <si>
    <t>мастер участка  (заработная плата + отчисления во внебюджетные фонды)</t>
  </si>
  <si>
    <t xml:space="preserve">Уборка и содержание мест общего пользования </t>
  </si>
  <si>
    <t xml:space="preserve">Производились работы по уборке лестничных клеток, включающие влажное подметание и мытье лестничных площадок и маршей, обметание пыли с потолков, влажную протирку (стен, дверей, подоконников, перил, оконных и лифтовых ограждений, шкафов для электрощитков и слаботочных устройств, почтовых ящиков), мытье окон, подметание и мытье кабин и лифтов , спецодежда , инструмент , моющие  ,  уборка  технических помещений , подвалов от мусора  </t>
  </si>
  <si>
    <t xml:space="preserve">частичный ремонт детских площадок , ограждений , покраска МАФ , прочие услуги </t>
  </si>
  <si>
    <t xml:space="preserve">контроль за работой   обслуживающего многоквартирный жилой дом  персонала , работа с подрядчиками , должниками , прочие работы </t>
  </si>
  <si>
    <t>Производится  травля грызунов и насекомых с установленной периодичностью</t>
  </si>
  <si>
    <t xml:space="preserve">прием заявок круглосуточно , распределение между дежурными техническими работниками предприятия , контроль за выполнением заявок , прочие </t>
  </si>
  <si>
    <t>Внешнее благоустройство</t>
  </si>
  <si>
    <t xml:space="preserve">Текущий ремонт </t>
  </si>
  <si>
    <t xml:space="preserve">прочие затраты   , в том числе </t>
  </si>
  <si>
    <t>содержание оргтехники</t>
  </si>
  <si>
    <t>предаттестационная подготовка</t>
  </si>
  <si>
    <t xml:space="preserve">связь , интернет(сайт) , почтовые расходы </t>
  </si>
  <si>
    <t xml:space="preserve">содержание офиса </t>
  </si>
  <si>
    <t xml:space="preserve">канцелярские расходы </t>
  </si>
  <si>
    <t>обслуживание программ (бухгалтерия +ЖКУ)</t>
  </si>
  <si>
    <t>госпошлина</t>
  </si>
  <si>
    <t>обслуживание ККМ</t>
  </si>
  <si>
    <t>обслуживание расчетного счета</t>
  </si>
  <si>
    <t xml:space="preserve">членские взносы в СРО </t>
  </si>
  <si>
    <t xml:space="preserve">комиссия банков за перечисление средств собственников за ЖКУ </t>
  </si>
  <si>
    <t>Общеэксплуатационные затраты  (заработная плата с отчислениями во внебюджетные фонды (с налогами) ИТР -гл.бухгалтер , бухгалтер по начислению ЖКХ , кассир , инженер , гл.инженер , ген.директор, юрист  )</t>
  </si>
  <si>
    <t>Площадь жилых , кв.м</t>
  </si>
  <si>
    <t>Доходы от жилых  помещений</t>
  </si>
  <si>
    <t>дворник (з/плата +отчисления во внебюджетные фонды)</t>
  </si>
  <si>
    <t xml:space="preserve">минимальный налог при УСНО </t>
  </si>
  <si>
    <t>уборщица лестничных клеток (заработная плата + отчисления во внебюджетные фонды)</t>
  </si>
  <si>
    <t xml:space="preserve">хозяйственный инструмент (оборудование) , моющее </t>
  </si>
  <si>
    <t>(лопаты ,  метлы , моющие принадлежности и прочее )</t>
  </si>
  <si>
    <t>дезинсекция и дератизация</t>
  </si>
  <si>
    <t>аварийно-диспетчерское обслуживание</t>
  </si>
  <si>
    <t>общеэксплуатационные затраты  (заработная плата с отчислениями во внебюджетные фонды (с налогами) ИТР -гл.бухгалтер , бухгалтер по начислению ЖКХ , кассир , инженер , гл.инженер , ген.директор, юрист  )</t>
  </si>
  <si>
    <t xml:space="preserve">кровельщик </t>
  </si>
  <si>
    <t xml:space="preserve">кровельные работы </t>
  </si>
  <si>
    <t>содержание председателя ТСЖ</t>
  </si>
  <si>
    <t>№ п/п</t>
  </si>
  <si>
    <t xml:space="preserve">Вид планируемой работы </t>
  </si>
  <si>
    <t>Ген.директор                                           Просветов А.В.</t>
  </si>
  <si>
    <t xml:space="preserve">Гл.бухгалтер                                            Кожинова О.С. </t>
  </si>
  <si>
    <t xml:space="preserve">прочие затраты , в том числе </t>
  </si>
  <si>
    <t>Черниговская 5</t>
  </si>
  <si>
    <t>Замена дверей в подвал в количестве 2 шт</t>
  </si>
  <si>
    <t xml:space="preserve">Закрытие слуховых окон в подвале </t>
  </si>
  <si>
    <t xml:space="preserve">Освещение технического этажа </t>
  </si>
  <si>
    <t>содержание мест общего пользования</t>
  </si>
  <si>
    <t>мастер участка (зараб.плата + отчисления во внебюджетные фонды</t>
  </si>
  <si>
    <t xml:space="preserve">внешнее благоустройство </t>
  </si>
  <si>
    <t>приобретение и содержание оргтехники</t>
  </si>
  <si>
    <t xml:space="preserve">канцелярские ,расходы </t>
  </si>
  <si>
    <t xml:space="preserve">нотариальные расходы , судебные </t>
  </si>
  <si>
    <t xml:space="preserve">страхование гражданской ответственности </t>
  </si>
  <si>
    <t>комиссия банка за перечисление ден.средств собственников за жку</t>
  </si>
  <si>
    <t>Площадь жилых и нежилых помещений  , кв.м</t>
  </si>
  <si>
    <t xml:space="preserve">обслуживание контейнерной площадки </t>
  </si>
  <si>
    <t xml:space="preserve">Договор с УК Запад </t>
  </si>
  <si>
    <t xml:space="preserve">Производились работы по уборке лестничных клеток, включающие влажное подметание и мытье лестничных площадок и маршей, обметание пыли с потолков, влажную протирку (стен, дверей, подоконников, перил, оконных и лифтовых ограждений, шкафов для электрощитков и слаботочных устройств, почтовых ящиков), мытье окон, подметание и мытье кабин и лифтов , спецодежда , инструмент , моющие  ,  уборка  технических помещений , подвалов от мусора  , замена э/лампочек </t>
  </si>
  <si>
    <t xml:space="preserve">Производилась уборка тротуаров и дворовых территорий Летняя уборка включает в себя подметание, мойку или поливку придомовых территорий, уход за газонами Зимняя уборка включает: подметание и сдвигание снега, посыпка наледи песком или смесью песка с хлоридами, удаление снега и снежно - ледяных образований , вывоз снега </t>
  </si>
  <si>
    <t>Доходы от жилых и нежилых помещений   помещений</t>
  </si>
  <si>
    <t>Доходы от жилых  и нежилых помещений</t>
  </si>
  <si>
    <t>Площадь жилых помещений   , кв.м</t>
  </si>
  <si>
    <t>Доходы  (начислено 2012 год )</t>
  </si>
  <si>
    <t>Площадь жилых и нежилых помещений   , кв.м</t>
  </si>
  <si>
    <t>Доходы  от жилых  помещений</t>
  </si>
  <si>
    <t xml:space="preserve">кровельщик (заработная плата + отчисления во внебюджетные фонды) </t>
  </si>
  <si>
    <t>комиссия банка за перечисление ден.средств собственников за жку по ТСД</t>
  </si>
  <si>
    <t>членские взносы в СРО</t>
  </si>
  <si>
    <t xml:space="preserve">Производились работы по уборке лестничных клеток, включающие влажное подметание и мытье лестничных площадок и маршей, обметание пыли с потолков, влажную протирку (стен, дверей, подоконников, перил, оконных и лифтовых ограждений, шкафов для электрощитков и слаботочных устройств, почтовых ящиков), мытье окон, подметание и мытье кабин и лифтов , спецодежда , инструмент , моющие  ,  уборка  технических помещений , подвалов от мусора  , замена э/лампочек , выключателей и прочего оборудования </t>
  </si>
  <si>
    <t>руб/м</t>
  </si>
  <si>
    <t>кровельщик (заработная плата + отчисления во внебюджетные фонды)</t>
  </si>
  <si>
    <t xml:space="preserve">кровельные работы , по текущему ремонту крыши и прочие работы </t>
  </si>
  <si>
    <t xml:space="preserve">=13 192 рублей </t>
  </si>
  <si>
    <t xml:space="preserve">Производилась уборка тротуаров и дворовых территорий Летняя уборка включает в себя подметание, мойку или поливку придомовых территорий, уход за газонами Зимняя уборка включает: подметание и сдвигание снега, посыпка наледи песком или смесью песка с хлоридами, удаление снега и снежно - ледяных образований, механизироваггая уборка , вывоз снега </t>
  </si>
  <si>
    <t>Отчет по обслуживанию  многоквартирного дома за период январь - декабрь 2010 год  Волгоградская 121</t>
  </si>
  <si>
    <t xml:space="preserve">Результат 2010 года = начислено 2010 год (525 836 ) - расходы 2010 год (526 834) = - 998 рублей </t>
  </si>
  <si>
    <t>тариф до 30/04/2010 года руб/м2</t>
  </si>
  <si>
    <t>тариф с 01/05/2010  года руб/м2</t>
  </si>
  <si>
    <t xml:space="preserve">см. отчет по обороту денежных средств от использования общего имущества собственников жилья за 2010 год </t>
  </si>
  <si>
    <t xml:space="preserve">смотри перечень "отчет о выполненных работах по  текущему ремонту" за 2010 год </t>
  </si>
  <si>
    <t>Отчет по обслуживанию  многоквартирного дома за период январь - декабрь 2010 год  Максима Горького 55</t>
  </si>
  <si>
    <t>тариф с 01/01/2010 года руб/м2</t>
  </si>
  <si>
    <t>Отчет по обслуживанию  многоквартирного дома за период январь - декабрь 2010 год  Волгоградская 67</t>
  </si>
  <si>
    <t>результат 2010 год = доход 2010 года - расход 2010 года  = 940 734 - 923 788 = +16 946</t>
  </si>
  <si>
    <t>тариф до 30/06/2010 года руб/м2</t>
  </si>
  <si>
    <t>тариф с 01/07/2010  года руб/м2</t>
  </si>
  <si>
    <t xml:space="preserve">Отчет по обслуживанию  многоквартирного дома за период январь - декабрь 2010 год  Волгоградская 67 подъезд 10 </t>
  </si>
  <si>
    <t>результат 2010 год = доход 2010 года - расход 2010 года  = 349 424  -  377 213  = - 27 789</t>
  </si>
  <si>
    <t>тариф с 01/02/2010  года руб/м2</t>
  </si>
  <si>
    <t>Отчет по обслуживанию  многоквартирного дома за период январь - декабрь 2010 год  Волгоградская 119</t>
  </si>
  <si>
    <t xml:space="preserve">Результат 2010 года = начислено 2010 год (939 242  ) - расходы 2010 год (872 044 ) = 67 198  рублей </t>
  </si>
  <si>
    <t xml:space="preserve">Отчет по обслуживанию  многоквартирного дома за период январь - декабрь 2010 год  Карла Маркса 110 </t>
  </si>
  <si>
    <t xml:space="preserve">Результат 2010 года = начислено 2010 год (938 967   ) - расходы 2010 год (949 679 ) = - 10 712  рублей </t>
  </si>
  <si>
    <t>Отчет по обслуживанию  многоквартирного дома за период январь - декабрь 2010 год  Карла Маркса 110 А</t>
  </si>
  <si>
    <t xml:space="preserve">Результат 2010 года = начислено 2010 год (1 256 004   ) - расходы 2010 год (1 264 112  ) = - 8 108   рублей </t>
  </si>
  <si>
    <t xml:space="preserve">Отчет по обслуживанию  многоквартирного дома за период январь - декабрь 2010 год  Беляева 25 </t>
  </si>
  <si>
    <t xml:space="preserve">Результат 2010 года = начислено  609 270 рублей - расход   607 263   рублей  = + 2 007  рублей </t>
  </si>
  <si>
    <t xml:space="preserve">Результат 2012 года (- 6197) + результат 2010 года (+2007) = - 4 190 рублей </t>
  </si>
  <si>
    <t>тариф с 01/07/2010 года руб/м2</t>
  </si>
  <si>
    <t xml:space="preserve">см. отчет о выполненных работах по "текущему ремонту" за 2010 год </t>
  </si>
  <si>
    <t>Отчет по обслуживанию  многоквартирного дома за период сентябрь  - декабрь 2010 год  Беляева 29</t>
  </si>
  <si>
    <t>Результат 2010 года = начислено 453 824  рублей - расход 720 586    рублей  =  - 266 762   рублей (перерасход)</t>
  </si>
  <si>
    <t xml:space="preserve">тариф с01/09/2010 </t>
  </si>
  <si>
    <t xml:space="preserve">Отчет по обслуживанию  многоквартирного дома за период январь - декабрь 2010 год  Волгоградская 111 </t>
  </si>
  <si>
    <t xml:space="preserve">Результат 2010 года = начислено  533 488   рублей - расход  610 358    рублей  = -  76 870    рублей </t>
  </si>
  <si>
    <t xml:space="preserve">Отчет по обслуживанию  многоквартирного дома за период январь - декабрь 2010 год  Грибоедова 6/1 </t>
  </si>
  <si>
    <t xml:space="preserve">Результат 2010 года = начислено  1 213 676   рублей - расход  1 066 429       рублей  =  +  147 247      рублей </t>
  </si>
  <si>
    <t xml:space="preserve">Отчет по обслуживанию  многоквартирного дома за период июнь  - декабрь 2010 год Жуковского 84/1 </t>
  </si>
  <si>
    <t xml:space="preserve">Результат 2010 года = начислено  322 370    рублей - расход  396 538         рублей  =  - 74 168       рублей </t>
  </si>
  <si>
    <t>тариф 2010  года руб/м2</t>
  </si>
  <si>
    <t>Отчет по обслуживанию  многоквартирного дома за период январь - декабрь 2010 год  Малиновского 5 б</t>
  </si>
  <si>
    <t xml:space="preserve">Результат 2010 года = начислено  1 359 592    рублей - расход  1 350 119   рублей  =  9 473       рублей </t>
  </si>
  <si>
    <t>тариф 2010 год руб/м2</t>
  </si>
  <si>
    <t>Отчет по обслуживанию  многоквартирного дома за период январь - декабрь 2010 год  Малиновского 6</t>
  </si>
  <si>
    <t xml:space="preserve">Результат 2010 года = начислено  2 449 436     рублей - расход   2 211 279    рублей  =  238 157       рублей </t>
  </si>
  <si>
    <t>тариф  с 01/01/ 2010 год руб/м2</t>
  </si>
  <si>
    <t>тариф с 01/07/2010 год руб/м2</t>
  </si>
  <si>
    <t>Отчет по обслуживанию  многоквартирного дома за период январь - декабрь 2010 год  Малиновского 8</t>
  </si>
  <si>
    <t xml:space="preserve">Результат 2010 года = начислено  2 146 720     рублей - расход  2 180 045    рублей  =  - 33 325        рублей </t>
  </si>
  <si>
    <t>Отчет по обслуживанию  многоквартирного дома за период январь - декабрь 2010 год  Одесская 48 А</t>
  </si>
  <si>
    <t xml:space="preserve">Результат 2010 года = начислено  951 345      рублей - расход  948 729     рублей  =  + 2 616        рублей </t>
  </si>
  <si>
    <t>Доходы  от жилых и нежилых помещений (начислено 2010 год )</t>
  </si>
  <si>
    <t xml:space="preserve">Отчет по обслуживанию  многоквартирного дома за период январь - декабрь 2010 год  Урицкого 13 </t>
  </si>
  <si>
    <t xml:space="preserve">Результат 2010 года = начислено  249 015       рублей - расход   244 380     рублей  = + 4635       рублей </t>
  </si>
  <si>
    <t xml:space="preserve">План работ по текущему ремонту на 2010 год </t>
  </si>
  <si>
    <t xml:space="preserve">Отчет по обслуживанию  многоквартирного дома за период  январь - декабрь 2010  год  Черниговская 5 </t>
  </si>
  <si>
    <t xml:space="preserve">результат 2010 год = доход 2010 года - расход 2010 года  = 1 452 396 - 1 397 638   = + 54 758 </t>
  </si>
  <si>
    <t xml:space="preserve">смотри перечень "отчет о выполненных работах по  текущему ремонту" за 2010год </t>
  </si>
  <si>
    <t>Отчет по обслуживанию  многоквартирного дома за период январь - декабрь 2010  год  Пархоменко 50</t>
  </si>
  <si>
    <t xml:space="preserve">Результат 2010 года = результат 2010 года (-11 395 рублей) + начислено  597549   рублей - расход  579327  рублей  = +  6827  рублей </t>
  </si>
  <si>
    <t xml:space="preserve">ТСД с 01/01/2010 по 30/06/2010 </t>
  </si>
  <si>
    <t>ТСД с 01/07/2010 по 31/12/2010</t>
  </si>
  <si>
    <t xml:space="preserve">остаток на лицевом счете на 01/01/2010 год = остаток на 01/01/2010 + результат 2010 года = -138 820 + 16 946 = - 121 874  </t>
  </si>
  <si>
    <t xml:space="preserve">Результат 2010 года (- 169 987 ) + результат 2010 года (147 247   ) =  - 22 740   рублей </t>
  </si>
  <si>
    <t xml:space="preserve">Результат 2010 года (+ 18 418  ) + результат 2010 года (+9 473   ) =  + 27 891    рублей </t>
  </si>
  <si>
    <t xml:space="preserve">Результат 2010 года (-  270 673  ) + результат 2010 года ( + 238 157     ) =  - 32 516   рублей </t>
  </si>
  <si>
    <t>начисленный остаток на лицевом счете на 01/01/2010 год = остаток на 01/01/2010 + результат 2010 года = -67 950  + 54 758  =</t>
  </si>
</sst>
</file>

<file path=xl/styles.xml><?xml version="1.0" encoding="utf-8"?>
<styleSheet xmlns="http://schemas.openxmlformats.org/spreadsheetml/2006/main">
  <numFmts count="1">
    <numFmt numFmtId="164" formatCode="#,##0_р_."/>
  </numFmts>
  <fonts count="18">
    <font>
      <sz val="10"/>
      <name val="Arial"/>
    </font>
    <font>
      <sz val="6"/>
      <name val="Arial"/>
      <family val="2"/>
      <charset val="204"/>
    </font>
    <font>
      <sz val="6"/>
      <name val="Arial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0"/>
      <name val="Arial"/>
      <family val="2"/>
      <charset val="204"/>
    </font>
    <font>
      <b/>
      <i/>
      <sz val="10"/>
      <name val="Arial"/>
      <family val="2"/>
      <charset val="204"/>
    </font>
    <font>
      <b/>
      <i/>
      <u/>
      <sz val="10"/>
      <name val="Arial"/>
      <family val="2"/>
      <charset val="204"/>
    </font>
    <font>
      <sz val="8"/>
      <name val="Arial"/>
      <family val="2"/>
      <charset val="204"/>
    </font>
    <font>
      <b/>
      <u/>
      <sz val="11"/>
      <name val="Arial"/>
      <family val="2"/>
      <charset val="204"/>
    </font>
    <font>
      <b/>
      <u/>
      <sz val="10"/>
      <name val="Arial"/>
      <family val="2"/>
      <charset val="204"/>
    </font>
    <font>
      <b/>
      <i/>
      <u/>
      <sz val="11"/>
      <name val="Arial"/>
      <family val="2"/>
      <charset val="204"/>
    </font>
    <font>
      <u/>
      <sz val="10"/>
      <name val="Arial"/>
      <family val="2"/>
      <charset val="204"/>
    </font>
    <font>
      <i/>
      <sz val="10"/>
      <name val="Arial"/>
      <family val="2"/>
      <charset val="204"/>
    </font>
    <font>
      <b/>
      <sz val="14"/>
      <name val="Arial"/>
      <family val="2"/>
      <charset val="204"/>
    </font>
    <font>
      <b/>
      <u/>
      <sz val="14"/>
      <name val="Arial"/>
      <family val="2"/>
      <charset val="204"/>
    </font>
    <font>
      <sz val="14"/>
      <name val="Arial"/>
      <family val="2"/>
      <charset val="204"/>
    </font>
    <font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/>
      <diagonal/>
    </border>
  </borders>
  <cellStyleXfs count="1">
    <xf numFmtId="0" fontId="0" fillId="0" borderId="0"/>
  </cellStyleXfs>
  <cellXfs count="202">
    <xf numFmtId="0" fontId="0" fillId="0" borderId="0" xfId="0"/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left" vertical="top"/>
    </xf>
    <xf numFmtId="0" fontId="2" fillId="0" borderId="7" xfId="0" applyFont="1" applyBorder="1" applyAlignment="1">
      <alignment horizontal="left" vertical="top" wrapText="1"/>
    </xf>
    <xf numFmtId="0" fontId="0" fillId="0" borderId="9" xfId="0" applyBorder="1" applyAlignment="1">
      <alignment horizontal="center" vertical="top"/>
    </xf>
    <xf numFmtId="0" fontId="3" fillId="0" borderId="9" xfId="0" applyFont="1" applyBorder="1" applyAlignment="1">
      <alignment horizontal="left" vertical="top" wrapText="1"/>
    </xf>
    <xf numFmtId="0" fontId="3" fillId="0" borderId="0" xfId="0" applyFont="1"/>
    <xf numFmtId="0" fontId="0" fillId="0" borderId="8" xfId="0" applyBorder="1" applyAlignment="1">
      <alignment horizontal="left" vertical="top"/>
    </xf>
    <xf numFmtId="0" fontId="0" fillId="0" borderId="8" xfId="0" applyBorder="1" applyAlignment="1">
      <alignment horizontal="justify" vertical="top"/>
    </xf>
    <xf numFmtId="0" fontId="0" fillId="0" borderId="8" xfId="0" applyBorder="1" applyAlignment="1">
      <alignment horizontal="center" vertical="top"/>
    </xf>
    <xf numFmtId="0" fontId="0" fillId="0" borderId="8" xfId="0" applyBorder="1" applyAlignment="1">
      <alignment horizontal="justify" vertical="top" wrapText="1"/>
    </xf>
    <xf numFmtId="0" fontId="4" fillId="0" borderId="3" xfId="0" applyFont="1" applyBorder="1" applyAlignment="1">
      <alignment horizontal="left" vertical="top"/>
    </xf>
    <xf numFmtId="0" fontId="5" fillId="0" borderId="0" xfId="0" applyFont="1"/>
    <xf numFmtId="0" fontId="0" fillId="0" borderId="8" xfId="0" applyBorder="1"/>
    <xf numFmtId="0" fontId="0" fillId="0" borderId="5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8" xfId="0" applyBorder="1" applyAlignment="1">
      <alignment horizontal="left" vertical="top" wrapText="1"/>
    </xf>
    <xf numFmtId="0" fontId="0" fillId="0" borderId="13" xfId="0" applyBorder="1" applyAlignment="1">
      <alignment horizontal="center" vertical="top"/>
    </xf>
    <xf numFmtId="0" fontId="0" fillId="0" borderId="13" xfId="0" applyBorder="1" applyAlignment="1">
      <alignment horizontal="center"/>
    </xf>
    <xf numFmtId="0" fontId="4" fillId="0" borderId="3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0" fillId="0" borderId="13" xfId="0" applyBorder="1"/>
    <xf numFmtId="0" fontId="3" fillId="0" borderId="13" xfId="0" applyFont="1" applyBorder="1"/>
    <xf numFmtId="0" fontId="0" fillId="0" borderId="24" xfId="0" applyBorder="1" applyAlignment="1">
      <alignment horizontal="center" vertical="top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4" fillId="0" borderId="13" xfId="0" applyFont="1" applyBorder="1"/>
    <xf numFmtId="2" fontId="0" fillId="0" borderId="1" xfId="0" applyNumberFormat="1" applyBorder="1" applyAlignment="1">
      <alignment horizontal="center" vertical="top"/>
    </xf>
    <xf numFmtId="0" fontId="12" fillId="0" borderId="0" xfId="0" applyFont="1"/>
    <xf numFmtId="2" fontId="0" fillId="0" borderId="9" xfId="0" applyNumberFormat="1" applyBorder="1" applyAlignment="1">
      <alignment horizontal="center" vertical="top"/>
    </xf>
    <xf numFmtId="0" fontId="3" fillId="0" borderId="3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0" fontId="1" fillId="0" borderId="7" xfId="0" applyFont="1" applyBorder="1" applyAlignment="1">
      <alignment horizontal="left" vertical="top" wrapText="1"/>
    </xf>
    <xf numFmtId="1" fontId="3" fillId="0" borderId="3" xfId="0" applyNumberFormat="1" applyFont="1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1" fontId="0" fillId="0" borderId="4" xfId="0" applyNumberFormat="1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1" fillId="0" borderId="11" xfId="0" applyFont="1" applyBorder="1" applyAlignment="1">
      <alignment horizontal="left" vertical="top" wrapText="1"/>
    </xf>
    <xf numFmtId="0" fontId="2" fillId="0" borderId="26" xfId="0" applyFont="1" applyBorder="1" applyAlignment="1">
      <alignment horizontal="left" vertical="top" wrapText="1"/>
    </xf>
    <xf numFmtId="0" fontId="1" fillId="0" borderId="27" xfId="0" applyFont="1" applyBorder="1" applyAlignment="1">
      <alignment horizontal="left" vertical="top" wrapText="1"/>
    </xf>
    <xf numFmtId="2" fontId="0" fillId="0" borderId="11" xfId="0" applyNumberFormat="1" applyBorder="1" applyAlignment="1">
      <alignment horizontal="center" vertical="top"/>
    </xf>
    <xf numFmtId="0" fontId="0" fillId="0" borderId="28" xfId="0" applyBorder="1" applyAlignment="1">
      <alignment horizontal="center" vertical="top"/>
    </xf>
    <xf numFmtId="0" fontId="3" fillId="0" borderId="8" xfId="0" applyFont="1" applyBorder="1"/>
    <xf numFmtId="0" fontId="1" fillId="0" borderId="29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2" fontId="0" fillId="0" borderId="13" xfId="0" applyNumberFormat="1" applyBorder="1" applyAlignment="1">
      <alignment horizontal="center" vertical="top"/>
    </xf>
    <xf numFmtId="0" fontId="1" fillId="0" borderId="13" xfId="0" applyFont="1" applyBorder="1" applyAlignment="1">
      <alignment horizontal="left" vertical="top"/>
    </xf>
    <xf numFmtId="0" fontId="8" fillId="0" borderId="13" xfId="0" applyFont="1" applyBorder="1" applyAlignment="1">
      <alignment wrapText="1"/>
    </xf>
    <xf numFmtId="0" fontId="3" fillId="0" borderId="11" xfId="0" applyFont="1" applyBorder="1" applyAlignment="1">
      <alignment horizontal="left" vertical="top"/>
    </xf>
    <xf numFmtId="2" fontId="0" fillId="0" borderId="31" xfId="0" applyNumberFormat="1" applyBorder="1" applyAlignment="1">
      <alignment horizontal="center" vertical="top"/>
    </xf>
    <xf numFmtId="0" fontId="0" fillId="0" borderId="31" xfId="0" applyBorder="1" applyAlignment="1">
      <alignment horizontal="center" vertical="top"/>
    </xf>
    <xf numFmtId="0" fontId="0" fillId="0" borderId="32" xfId="0" applyBorder="1" applyAlignment="1">
      <alignment horizontal="center" vertical="top"/>
    </xf>
    <xf numFmtId="0" fontId="3" fillId="0" borderId="30" xfId="0" applyFont="1" applyBorder="1" applyAlignment="1">
      <alignment horizontal="left" vertical="top"/>
    </xf>
    <xf numFmtId="0" fontId="0" fillId="0" borderId="11" xfId="0" applyBorder="1" applyAlignment="1">
      <alignment horizontal="left" vertical="top" wrapText="1"/>
    </xf>
    <xf numFmtId="1" fontId="0" fillId="0" borderId="11" xfId="0" applyNumberFormat="1" applyBorder="1" applyAlignment="1">
      <alignment horizontal="center" vertical="top"/>
    </xf>
    <xf numFmtId="1" fontId="0" fillId="0" borderId="28" xfId="0" applyNumberFormat="1" applyBorder="1" applyAlignment="1">
      <alignment horizontal="center" vertical="top"/>
    </xf>
    <xf numFmtId="0" fontId="3" fillId="0" borderId="14" xfId="0" applyFont="1" applyBorder="1" applyAlignment="1">
      <alignment horizontal="left" vertical="top"/>
    </xf>
    <xf numFmtId="2" fontId="0" fillId="0" borderId="20" xfId="0" applyNumberFormat="1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13" fillId="0" borderId="10" xfId="0" applyFont="1" applyBorder="1" applyAlignment="1">
      <alignment horizontal="center" vertical="top"/>
    </xf>
    <xf numFmtId="0" fontId="13" fillId="0" borderId="18" xfId="0" applyFont="1" applyBorder="1" applyAlignment="1">
      <alignment horizontal="center" vertical="top"/>
    </xf>
    <xf numFmtId="0" fontId="2" fillId="0" borderId="29" xfId="0" applyFont="1" applyBorder="1" applyAlignment="1">
      <alignment horizontal="justify" vertical="top" wrapText="1"/>
    </xf>
    <xf numFmtId="0" fontId="2" fillId="0" borderId="21" xfId="0" applyFont="1" applyBorder="1" applyAlignment="1">
      <alignment horizontal="justify" vertical="top" wrapText="1"/>
    </xf>
    <xf numFmtId="2" fontId="0" fillId="0" borderId="21" xfId="0" applyNumberFormat="1" applyBorder="1" applyAlignment="1">
      <alignment horizontal="center" vertical="top"/>
    </xf>
    <xf numFmtId="0" fontId="2" fillId="0" borderId="21" xfId="0" applyFont="1" applyBorder="1" applyAlignment="1">
      <alignment horizontal="left" vertical="top" wrapText="1"/>
    </xf>
    <xf numFmtId="0" fontId="0" fillId="0" borderId="21" xfId="0" applyBorder="1" applyAlignment="1">
      <alignment horizontal="left" vertical="top"/>
    </xf>
    <xf numFmtId="0" fontId="3" fillId="0" borderId="21" xfId="0" applyFont="1" applyBorder="1"/>
    <xf numFmtId="0" fontId="0" fillId="0" borderId="21" xfId="0" applyBorder="1"/>
    <xf numFmtId="0" fontId="0" fillId="0" borderId="21" xfId="0" applyBorder="1" applyAlignment="1">
      <alignment horizontal="justify" vertical="top" wrapText="1"/>
    </xf>
    <xf numFmtId="0" fontId="0" fillId="0" borderId="21" xfId="0" applyBorder="1" applyAlignment="1">
      <alignment horizontal="justify" vertical="top"/>
    </xf>
    <xf numFmtId="0" fontId="0" fillId="0" borderId="19" xfId="0" applyBorder="1" applyAlignment="1">
      <alignment horizontal="justify" vertical="top"/>
    </xf>
    <xf numFmtId="0" fontId="13" fillId="0" borderId="17" xfId="0" applyFont="1" applyBorder="1" applyAlignment="1">
      <alignment horizontal="left" vertical="top"/>
    </xf>
    <xf numFmtId="2" fontId="13" fillId="0" borderId="10" xfId="0" applyNumberFormat="1" applyFont="1" applyBorder="1" applyAlignment="1">
      <alignment horizontal="center" vertical="top"/>
    </xf>
    <xf numFmtId="0" fontId="13" fillId="0" borderId="25" xfId="0" applyFont="1" applyBorder="1" applyAlignment="1">
      <alignment horizontal="left" vertical="top"/>
    </xf>
    <xf numFmtId="2" fontId="13" fillId="0" borderId="34" xfId="0" applyNumberFormat="1" applyFont="1" applyBorder="1" applyAlignment="1">
      <alignment horizontal="center" vertical="top"/>
    </xf>
    <xf numFmtId="0" fontId="13" fillId="0" borderId="34" xfId="0" applyFont="1" applyBorder="1" applyAlignment="1">
      <alignment horizontal="center" vertical="top"/>
    </xf>
    <xf numFmtId="0" fontId="13" fillId="0" borderId="22" xfId="0" applyFont="1" applyBorder="1" applyAlignment="1">
      <alignment horizontal="center" vertical="top"/>
    </xf>
    <xf numFmtId="0" fontId="13" fillId="0" borderId="34" xfId="0" applyFont="1" applyBorder="1"/>
    <xf numFmtId="0" fontId="13" fillId="0" borderId="22" xfId="0" applyFont="1" applyFill="1" applyBorder="1" applyAlignment="1">
      <alignment horizontal="center" vertical="top"/>
    </xf>
    <xf numFmtId="0" fontId="13" fillId="0" borderId="34" xfId="0" applyFont="1" applyBorder="1" applyAlignment="1">
      <alignment horizontal="justify" vertical="top" wrapText="1"/>
    </xf>
    <xf numFmtId="0" fontId="13" fillId="0" borderId="22" xfId="0" applyFont="1" applyBorder="1" applyAlignment="1">
      <alignment horizontal="center" vertical="top" wrapText="1"/>
    </xf>
    <xf numFmtId="0" fontId="13" fillId="0" borderId="34" xfId="0" applyFont="1" applyBorder="1" applyAlignment="1">
      <alignment horizontal="justify" vertical="top"/>
    </xf>
    <xf numFmtId="0" fontId="13" fillId="0" borderId="25" xfId="0" applyFont="1" applyBorder="1" applyAlignment="1">
      <alignment horizontal="left" vertical="top" wrapText="1"/>
    </xf>
    <xf numFmtId="1" fontId="0" fillId="0" borderId="6" xfId="0" applyNumberFormat="1" applyBorder="1" applyAlignment="1">
      <alignment horizontal="left" vertical="top" indent="1"/>
    </xf>
    <xf numFmtId="0" fontId="3" fillId="0" borderId="14" xfId="0" applyFont="1" applyBorder="1"/>
    <xf numFmtId="0" fontId="3" fillId="0" borderId="15" xfId="0" applyFont="1" applyBorder="1"/>
    <xf numFmtId="0" fontId="0" fillId="0" borderId="8" xfId="0" applyBorder="1" applyAlignment="1">
      <alignment horizontal="left" vertical="top" indent="1"/>
    </xf>
    <xf numFmtId="0" fontId="5" fillId="0" borderId="17" xfId="0" applyFont="1" applyBorder="1"/>
    <xf numFmtId="0" fontId="5" fillId="0" borderId="18" xfId="0" applyFont="1" applyBorder="1"/>
    <xf numFmtId="1" fontId="0" fillId="0" borderId="3" xfId="0" applyNumberFormat="1" applyBorder="1" applyAlignment="1">
      <alignment horizontal="left" vertical="top"/>
    </xf>
    <xf numFmtId="0" fontId="3" fillId="0" borderId="33" xfId="0" applyFont="1" applyBorder="1" applyAlignment="1">
      <alignment horizontal="justify" vertical="top" wrapText="1"/>
    </xf>
    <xf numFmtId="0" fontId="1" fillId="0" borderId="21" xfId="0" applyFont="1" applyBorder="1" applyAlignment="1">
      <alignment horizontal="left" vertical="top" wrapText="1"/>
    </xf>
    <xf numFmtId="1" fontId="3" fillId="0" borderId="11" xfId="0" applyNumberFormat="1" applyFont="1" applyBorder="1" applyAlignment="1">
      <alignment horizontal="left" vertical="top" wrapText="1"/>
    </xf>
    <xf numFmtId="1" fontId="3" fillId="0" borderId="13" xfId="0" applyNumberFormat="1" applyFont="1" applyBorder="1" applyAlignment="1">
      <alignment horizontal="left" vertical="top" wrapText="1"/>
    </xf>
    <xf numFmtId="1" fontId="3" fillId="0" borderId="19" xfId="0" applyNumberFormat="1" applyFont="1" applyBorder="1" applyAlignment="1">
      <alignment horizontal="left" vertical="top" wrapText="1"/>
    </xf>
    <xf numFmtId="2" fontId="0" fillId="0" borderId="19" xfId="0" applyNumberFormat="1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1" fillId="0" borderId="13" xfId="0" applyFont="1" applyBorder="1" applyAlignment="1">
      <alignment horizontal="left" vertical="top" wrapText="1"/>
    </xf>
    <xf numFmtId="0" fontId="5" fillId="0" borderId="14" xfId="0" applyFont="1" applyBorder="1"/>
    <xf numFmtId="0" fontId="5" fillId="0" borderId="15" xfId="0" applyFont="1" applyBorder="1"/>
    <xf numFmtId="0" fontId="3" fillId="0" borderId="13" xfId="0" applyFont="1" applyBorder="1" applyAlignment="1">
      <alignment wrapText="1"/>
    </xf>
    <xf numFmtId="0" fontId="8" fillId="0" borderId="11" xfId="0" applyFont="1" applyBorder="1" applyAlignment="1">
      <alignment horizontal="left" vertical="top" wrapText="1"/>
    </xf>
    <xf numFmtId="0" fontId="8" fillId="0" borderId="26" xfId="0" applyFont="1" applyBorder="1" applyAlignment="1">
      <alignment horizontal="left" vertical="top" wrapText="1"/>
    </xf>
    <xf numFmtId="0" fontId="8" fillId="0" borderId="27" xfId="0" applyFont="1" applyBorder="1" applyAlignment="1">
      <alignment horizontal="left" vertical="top" wrapText="1"/>
    </xf>
    <xf numFmtId="0" fontId="8" fillId="0" borderId="29" xfId="0" applyFont="1" applyBorder="1" applyAlignment="1">
      <alignment horizontal="left" vertical="top" wrapText="1"/>
    </xf>
    <xf numFmtId="0" fontId="8" fillId="0" borderId="13" xfId="0" applyFont="1" applyBorder="1" applyAlignment="1">
      <alignment horizontal="left" vertical="top"/>
    </xf>
    <xf numFmtId="0" fontId="3" fillId="0" borderId="22" xfId="0" applyFont="1" applyBorder="1"/>
    <xf numFmtId="0" fontId="3" fillId="0" borderId="25" xfId="0" applyFont="1" applyBorder="1"/>
    <xf numFmtId="0" fontId="5" fillId="0" borderId="22" xfId="0" applyFont="1" applyBorder="1"/>
    <xf numFmtId="0" fontId="3" fillId="0" borderId="31" xfId="0" applyFont="1" applyBorder="1" applyAlignment="1">
      <alignment horizontal="left" vertical="top"/>
    </xf>
    <xf numFmtId="0" fontId="8" fillId="0" borderId="33" xfId="0" applyFont="1" applyBorder="1" applyAlignment="1">
      <alignment wrapText="1"/>
    </xf>
    <xf numFmtId="0" fontId="0" fillId="0" borderId="31" xfId="0" applyBorder="1" applyAlignment="1">
      <alignment horizontal="left" vertical="top" wrapText="1"/>
    </xf>
    <xf numFmtId="1" fontId="0" fillId="0" borderId="31" xfId="0" applyNumberFormat="1" applyBorder="1" applyAlignment="1">
      <alignment horizontal="center" vertical="top"/>
    </xf>
    <xf numFmtId="1" fontId="0" fillId="0" borderId="32" xfId="0" applyNumberFormat="1" applyBorder="1" applyAlignment="1">
      <alignment horizontal="center" vertical="top"/>
    </xf>
    <xf numFmtId="0" fontId="8" fillId="0" borderId="21" xfId="0" applyFont="1" applyBorder="1" applyAlignment="1">
      <alignment horizontal="justify" vertical="top" wrapText="1"/>
    </xf>
    <xf numFmtId="0" fontId="3" fillId="0" borderId="25" xfId="0" applyFont="1" applyBorder="1" applyAlignment="1">
      <alignment horizontal="left" vertical="top"/>
    </xf>
    <xf numFmtId="0" fontId="8" fillId="0" borderId="22" xfId="0" applyFont="1" applyBorder="1"/>
    <xf numFmtId="0" fontId="3" fillId="0" borderId="11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2" fontId="0" fillId="0" borderId="35" xfId="0" applyNumberFormat="1" applyBorder="1" applyAlignment="1">
      <alignment horizontal="center" vertical="top"/>
    </xf>
    <xf numFmtId="1" fontId="0" fillId="0" borderId="12" xfId="0" applyNumberFormat="1" applyBorder="1" applyAlignment="1">
      <alignment horizontal="center" vertical="top"/>
    </xf>
    <xf numFmtId="1" fontId="0" fillId="0" borderId="30" xfId="0" applyNumberFormat="1" applyBorder="1" applyAlignment="1">
      <alignment horizontal="center" vertical="top"/>
    </xf>
    <xf numFmtId="0" fontId="0" fillId="0" borderId="14" xfId="0" applyBorder="1"/>
    <xf numFmtId="0" fontId="4" fillId="0" borderId="25" xfId="0" applyFont="1" applyBorder="1"/>
    <xf numFmtId="0" fontId="3" fillId="0" borderId="17" xfId="0" applyFont="1" applyBorder="1"/>
    <xf numFmtId="0" fontId="0" fillId="0" borderId="25" xfId="0" applyBorder="1"/>
    <xf numFmtId="0" fontId="14" fillId="0" borderId="0" xfId="0" applyFont="1"/>
    <xf numFmtId="0" fontId="15" fillId="0" borderId="0" xfId="0" applyFont="1"/>
    <xf numFmtId="0" fontId="16" fillId="0" borderId="13" xfId="0" applyFont="1" applyBorder="1"/>
    <xf numFmtId="0" fontId="16" fillId="0" borderId="13" xfId="0" applyFont="1" applyBorder="1" applyAlignment="1">
      <alignment wrapText="1"/>
    </xf>
    <xf numFmtId="0" fontId="17" fillId="0" borderId="0" xfId="0" applyFont="1"/>
    <xf numFmtId="0" fontId="3" fillId="0" borderId="13" xfId="0" applyFont="1" applyBorder="1" applyAlignment="1">
      <alignment horizontal="left" vertical="top"/>
    </xf>
    <xf numFmtId="0" fontId="0" fillId="0" borderId="19" xfId="0" applyBorder="1" applyAlignment="1">
      <alignment horizontal="center"/>
    </xf>
    <xf numFmtId="0" fontId="3" fillId="0" borderId="19" xfId="0" applyFont="1" applyBorder="1"/>
    <xf numFmtId="0" fontId="2" fillId="0" borderId="33" xfId="0" applyFont="1" applyBorder="1" applyAlignment="1">
      <alignment horizontal="left" vertical="top" wrapText="1"/>
    </xf>
    <xf numFmtId="1" fontId="3" fillId="0" borderId="23" xfId="0" applyNumberFormat="1" applyFont="1" applyBorder="1" applyAlignment="1">
      <alignment horizontal="left" vertical="top" wrapText="1"/>
    </xf>
    <xf numFmtId="2" fontId="0" fillId="0" borderId="24" xfId="0" applyNumberFormat="1" applyBorder="1" applyAlignment="1">
      <alignment horizontal="center" vertical="top"/>
    </xf>
    <xf numFmtId="0" fontId="0" fillId="0" borderId="36" xfId="0" applyBorder="1" applyAlignment="1">
      <alignment horizontal="center" vertical="top"/>
    </xf>
    <xf numFmtId="0" fontId="16" fillId="0" borderId="22" xfId="0" applyFont="1" applyBorder="1" applyAlignment="1">
      <alignment wrapText="1"/>
    </xf>
    <xf numFmtId="0" fontId="0" fillId="0" borderId="11" xfId="0" applyBorder="1" applyAlignment="1">
      <alignment horizontal="left" vertical="top"/>
    </xf>
    <xf numFmtId="0" fontId="3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wrapText="1"/>
    </xf>
    <xf numFmtId="0" fontId="13" fillId="0" borderId="10" xfId="0" applyFont="1" applyBorder="1" applyAlignment="1">
      <alignment horizontal="center" vertical="top" wrapText="1"/>
    </xf>
    <xf numFmtId="0" fontId="1" fillId="0" borderId="33" xfId="0" applyFont="1" applyBorder="1" applyAlignment="1">
      <alignment wrapText="1"/>
    </xf>
    <xf numFmtId="1" fontId="13" fillId="0" borderId="18" xfId="0" applyNumberFormat="1" applyFont="1" applyBorder="1" applyAlignment="1">
      <alignment horizontal="center" vertical="top"/>
    </xf>
    <xf numFmtId="1" fontId="13" fillId="0" borderId="22" xfId="0" applyNumberFormat="1" applyFont="1" applyBorder="1" applyAlignment="1">
      <alignment horizontal="center" vertical="top"/>
    </xf>
    <xf numFmtId="1" fontId="13" fillId="0" borderId="22" xfId="0" applyNumberFormat="1" applyFont="1" applyFill="1" applyBorder="1" applyAlignment="1">
      <alignment horizontal="center" vertical="top"/>
    </xf>
    <xf numFmtId="1" fontId="13" fillId="0" borderId="22" xfId="0" applyNumberFormat="1" applyFont="1" applyBorder="1" applyAlignment="1">
      <alignment horizontal="center" vertical="top" wrapText="1"/>
    </xf>
    <xf numFmtId="1" fontId="13" fillId="0" borderId="10" xfId="0" applyNumberFormat="1" applyFont="1" applyBorder="1" applyAlignment="1">
      <alignment horizontal="center" vertical="top" wrapText="1"/>
    </xf>
    <xf numFmtId="1" fontId="13" fillId="0" borderId="10" xfId="0" applyNumberFormat="1" applyFont="1" applyBorder="1" applyAlignment="1">
      <alignment horizontal="center" vertical="top"/>
    </xf>
    <xf numFmtId="1" fontId="0" fillId="0" borderId="13" xfId="0" applyNumberFormat="1" applyBorder="1" applyAlignment="1">
      <alignment horizontal="center" vertical="top"/>
    </xf>
    <xf numFmtId="0" fontId="1" fillId="0" borderId="33" xfId="0" applyFont="1" applyBorder="1" applyAlignment="1">
      <alignment horizontal="left" vertical="top" wrapText="1"/>
    </xf>
    <xf numFmtId="0" fontId="6" fillId="0" borderId="13" xfId="0" applyFont="1" applyBorder="1"/>
    <xf numFmtId="0" fontId="7" fillId="0" borderId="13" xfId="0" applyFont="1" applyBorder="1" applyAlignment="1">
      <alignment wrapText="1"/>
    </xf>
    <xf numFmtId="1" fontId="5" fillId="0" borderId="6" xfId="0" applyNumberFormat="1" applyFont="1" applyBorder="1" applyAlignment="1">
      <alignment horizontal="left" vertical="top" indent="1"/>
    </xf>
    <xf numFmtId="164" fontId="5" fillId="0" borderId="1" xfId="0" applyNumberFormat="1" applyFont="1" applyBorder="1" applyAlignment="1">
      <alignment horizontal="center" vertical="top"/>
    </xf>
    <xf numFmtId="164" fontId="0" fillId="0" borderId="1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1" xfId="0" applyNumberFormat="1" applyBorder="1" applyAlignment="1">
      <alignment horizontal="center" vertical="top"/>
    </xf>
    <xf numFmtId="164" fontId="0" fillId="0" borderId="13" xfId="0" applyNumberFormat="1" applyBorder="1" applyAlignment="1">
      <alignment horizontal="center" vertical="top"/>
    </xf>
    <xf numFmtId="164" fontId="0" fillId="0" borderId="31" xfId="0" applyNumberFormat="1" applyBorder="1" applyAlignment="1">
      <alignment horizontal="center" vertical="top"/>
    </xf>
    <xf numFmtId="0" fontId="5" fillId="0" borderId="15" xfId="0" applyFont="1" applyBorder="1" applyAlignment="1">
      <alignment wrapText="1"/>
    </xf>
    <xf numFmtId="2" fontId="0" fillId="0" borderId="4" xfId="0" applyNumberFormat="1" applyBorder="1" applyAlignment="1">
      <alignment horizontal="center" vertical="top"/>
    </xf>
    <xf numFmtId="2" fontId="0" fillId="0" borderId="28" xfId="0" applyNumberFormat="1" applyBorder="1" applyAlignment="1">
      <alignment horizontal="center" vertical="top"/>
    </xf>
    <xf numFmtId="0" fontId="13" fillId="0" borderId="18" xfId="0" applyFont="1" applyFill="1" applyBorder="1" applyAlignment="1">
      <alignment horizontal="center" vertical="top"/>
    </xf>
    <xf numFmtId="0" fontId="0" fillId="0" borderId="8" xfId="0" applyBorder="1" applyAlignment="1">
      <alignment wrapText="1"/>
    </xf>
    <xf numFmtId="0" fontId="12" fillId="0" borderId="8" xfId="0" applyFont="1" applyBorder="1"/>
    <xf numFmtId="0" fontId="0" fillId="0" borderId="18" xfId="0" applyBorder="1"/>
    <xf numFmtId="49" fontId="3" fillId="0" borderId="17" xfId="0" applyNumberFormat="1" applyFont="1" applyBorder="1"/>
    <xf numFmtId="2" fontId="0" fillId="0" borderId="30" xfId="0" applyNumberFormat="1" applyBorder="1" applyAlignment="1">
      <alignment horizontal="center" vertical="top"/>
    </xf>
    <xf numFmtId="1" fontId="0" fillId="0" borderId="20" xfId="0" applyNumberFormat="1" applyBorder="1" applyAlignment="1">
      <alignment horizontal="center" vertical="top"/>
    </xf>
    <xf numFmtId="2" fontId="0" fillId="0" borderId="25" xfId="0" applyNumberFormat="1" applyBorder="1" applyAlignment="1">
      <alignment horizontal="center" vertical="top"/>
    </xf>
    <xf numFmtId="2" fontId="0" fillId="0" borderId="32" xfId="0" applyNumberFormat="1" applyBorder="1" applyAlignment="1">
      <alignment horizontal="center" vertical="top"/>
    </xf>
    <xf numFmtId="2" fontId="0" fillId="0" borderId="25" xfId="0" applyNumberFormat="1" applyBorder="1" applyAlignment="1">
      <alignment horizontal="center"/>
    </xf>
    <xf numFmtId="0" fontId="8" fillId="0" borderId="37" xfId="0" applyFont="1" applyBorder="1" applyAlignment="1">
      <alignment horizontal="left" vertical="top" wrapText="1"/>
    </xf>
    <xf numFmtId="0" fontId="8" fillId="0" borderId="22" xfId="0" applyFont="1" applyBorder="1" applyAlignment="1">
      <alignment horizontal="left" vertical="top" wrapText="1"/>
    </xf>
    <xf numFmtId="0" fontId="8" fillId="0" borderId="38" xfId="0" applyFont="1" applyBorder="1" applyAlignment="1">
      <alignment horizontal="left" vertical="top" wrapText="1"/>
    </xf>
    <xf numFmtId="0" fontId="8" fillId="0" borderId="39" xfId="0" applyFont="1" applyBorder="1" applyAlignment="1">
      <alignment horizontal="left" vertical="top" wrapText="1"/>
    </xf>
    <xf numFmtId="0" fontId="8" fillId="0" borderId="40" xfId="0" applyFont="1" applyBorder="1" applyAlignment="1">
      <alignment horizontal="left" vertical="top" wrapText="1"/>
    </xf>
    <xf numFmtId="0" fontId="8" fillId="0" borderId="41" xfId="0" applyFont="1" applyBorder="1" applyAlignment="1">
      <alignment horizontal="left" vertical="top" wrapText="1"/>
    </xf>
    <xf numFmtId="0" fontId="8" fillId="0" borderId="22" xfId="0" applyFont="1" applyBorder="1" applyAlignment="1">
      <alignment horizontal="left" vertical="top"/>
    </xf>
    <xf numFmtId="0" fontId="8" fillId="0" borderId="15" xfId="0" applyFont="1" applyBorder="1" applyAlignment="1">
      <alignment wrapText="1"/>
    </xf>
    <xf numFmtId="0" fontId="8" fillId="0" borderId="16" xfId="0" applyFont="1" applyBorder="1" applyAlignment="1">
      <alignment horizontal="justify" vertical="top" wrapText="1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4" fillId="0" borderId="25" xfId="0" applyFont="1" applyBorder="1" applyAlignment="1"/>
    <xf numFmtId="0" fontId="0" fillId="0" borderId="22" xfId="0" applyBorder="1" applyAlignment="1"/>
    <xf numFmtId="0" fontId="4" fillId="0" borderId="14" xfId="0" applyFont="1" applyBorder="1" applyAlignment="1"/>
    <xf numFmtId="0" fontId="0" fillId="0" borderId="20" xfId="0" applyBorder="1" applyAlignment="1"/>
    <xf numFmtId="0" fontId="0" fillId="0" borderId="15" xfId="0" applyBorder="1" applyAlignment="1"/>
    <xf numFmtId="0" fontId="0" fillId="0" borderId="17" xfId="0" applyBorder="1" applyAlignment="1"/>
    <xf numFmtId="0" fontId="0" fillId="0" borderId="10" xfId="0" applyBorder="1" applyAlignment="1"/>
    <xf numFmtId="0" fontId="0" fillId="0" borderId="18" xfId="0" applyBorder="1" applyAlignment="1"/>
    <xf numFmtId="0" fontId="3" fillId="0" borderId="14" xfId="0" applyFont="1" applyBorder="1" applyAlignment="1">
      <alignment wrapText="1"/>
    </xf>
    <xf numFmtId="0" fontId="0" fillId="0" borderId="15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8"/>
  <sheetViews>
    <sheetView workbookViewId="0">
      <selection activeCell="E18" sqref="E18"/>
    </sheetView>
  </sheetViews>
  <sheetFormatPr defaultRowHeight="12.75"/>
  <cols>
    <col min="1" max="1" width="43.7109375" customWidth="1"/>
    <col min="2" max="2" width="0.140625" customWidth="1"/>
    <col min="3" max="3" width="17.140625" customWidth="1"/>
    <col min="4" max="4" width="11.7109375" customWidth="1"/>
    <col min="5" max="5" width="111.85546875" customWidth="1"/>
  </cols>
  <sheetData>
    <row r="1" spans="1:7" ht="15">
      <c r="A1" s="29" t="s">
        <v>97</v>
      </c>
      <c r="B1" s="27"/>
      <c r="C1" s="27"/>
      <c r="D1" s="27"/>
      <c r="E1" s="28"/>
    </row>
    <row r="2" spans="1:7" ht="21.75" customHeight="1">
      <c r="A2" s="192" t="s">
        <v>19</v>
      </c>
      <c r="B2" s="193"/>
      <c r="C2" s="130">
        <v>1972</v>
      </c>
      <c r="D2" s="129" t="s">
        <v>98</v>
      </c>
      <c r="E2" s="92"/>
      <c r="F2" s="7"/>
      <c r="G2" s="7"/>
    </row>
    <row r="3" spans="1:7" ht="24" customHeight="1">
      <c r="A3" s="25" t="s">
        <v>20</v>
      </c>
      <c r="B3" s="24"/>
      <c r="C3" s="132">
        <v>3306.4</v>
      </c>
      <c r="D3" s="131"/>
      <c r="E3" s="95"/>
    </row>
    <row r="4" spans="1:7" ht="22.5" customHeight="1">
      <c r="A4" s="32" t="s">
        <v>99</v>
      </c>
      <c r="B4" s="32"/>
      <c r="C4" s="32">
        <v>11.82</v>
      </c>
    </row>
    <row r="5" spans="1:7">
      <c r="A5" s="32" t="s">
        <v>100</v>
      </c>
      <c r="B5" s="32"/>
      <c r="C5" s="32">
        <v>13.97</v>
      </c>
    </row>
    <row r="7" spans="1:7" ht="13.5" thickBot="1">
      <c r="A7" s="1" t="s">
        <v>0</v>
      </c>
      <c r="B7" s="1" t="s">
        <v>1</v>
      </c>
      <c r="C7" s="1" t="s">
        <v>2</v>
      </c>
      <c r="D7" s="2" t="s">
        <v>3</v>
      </c>
      <c r="E7" s="1" t="s">
        <v>4</v>
      </c>
    </row>
    <row r="8" spans="1:7" ht="13.5" thickBot="1">
      <c r="A8" s="3"/>
      <c r="B8" s="190"/>
      <c r="C8" s="191"/>
    </row>
    <row r="9" spans="1:7" ht="13.5" thickBot="1">
      <c r="A9" s="3" t="s">
        <v>5</v>
      </c>
      <c r="B9" s="1"/>
      <c r="C9" s="31"/>
      <c r="D9" s="90">
        <v>525836</v>
      </c>
      <c r="E9" s="3"/>
    </row>
    <row r="10" spans="1:7" ht="31.5" customHeight="1" thickBot="1">
      <c r="A10" s="21" t="s">
        <v>21</v>
      </c>
      <c r="B10" s="1"/>
      <c r="C10" s="31"/>
      <c r="D10" s="90">
        <v>525836</v>
      </c>
      <c r="E10" s="96"/>
    </row>
    <row r="11" spans="1:7" ht="15" thickBot="1">
      <c r="A11" s="12" t="s">
        <v>15</v>
      </c>
      <c r="B11" s="31">
        <f>B13+B14+B15+B16+B17+B19+B20+B21+B22+B23+B24+B25+B26</f>
        <v>12.02</v>
      </c>
      <c r="C11" s="40">
        <f>C13+C14+C16+C17+C18+C19+C20+C21+C22+C23+C24+C25+C26</f>
        <v>43903</v>
      </c>
      <c r="D11" s="90">
        <f>D13+D14+D16+D17+D18+D19+D20+D21+D22+D23+D24+D25+D26</f>
        <v>526834</v>
      </c>
      <c r="E11" s="3"/>
    </row>
    <row r="12" spans="1:7" ht="19.5" customHeight="1" thickBot="1">
      <c r="A12" s="3" t="s">
        <v>6</v>
      </c>
      <c r="B12" s="1"/>
      <c r="C12" s="1"/>
      <c r="D12" s="1"/>
      <c r="E12" s="3"/>
    </row>
    <row r="13" spans="1:7" ht="33.75" thickBot="1">
      <c r="A13" s="35" t="s">
        <v>22</v>
      </c>
      <c r="B13" s="31">
        <v>1.54</v>
      </c>
      <c r="C13" s="1">
        <v>4292</v>
      </c>
      <c r="D13" s="1">
        <f t="shared" ref="D13:D17" si="0">C13*12</f>
        <v>51504</v>
      </c>
      <c r="E13" s="4" t="s">
        <v>7</v>
      </c>
    </row>
    <row r="14" spans="1:7" ht="33.75" thickBot="1">
      <c r="A14" s="35" t="s">
        <v>23</v>
      </c>
      <c r="B14" s="31">
        <v>0.77</v>
      </c>
      <c r="C14" s="1">
        <v>2275</v>
      </c>
      <c r="D14" s="1">
        <f t="shared" si="0"/>
        <v>27300</v>
      </c>
      <c r="E14" s="4" t="s">
        <v>8</v>
      </c>
    </row>
    <row r="15" spans="1:7" ht="1.5" customHeight="1" thickBot="1">
      <c r="A15" s="6"/>
      <c r="B15" s="33"/>
      <c r="C15" s="5">
        <v>1851</v>
      </c>
      <c r="D15" s="5">
        <f>C16*12</f>
        <v>13884</v>
      </c>
      <c r="E15" s="36"/>
    </row>
    <row r="16" spans="1:7" ht="37.5" customHeight="1" thickBot="1">
      <c r="A16" s="35" t="s">
        <v>24</v>
      </c>
      <c r="B16" s="31">
        <v>0.28999999999999998</v>
      </c>
      <c r="C16" s="1">
        <v>1157</v>
      </c>
      <c r="D16" s="1">
        <f t="shared" si="0"/>
        <v>13884</v>
      </c>
      <c r="E16" s="43" t="s">
        <v>9</v>
      </c>
    </row>
    <row r="17" spans="1:7" ht="26.25" thickBot="1">
      <c r="A17" s="124" t="s">
        <v>25</v>
      </c>
      <c r="B17" s="33">
        <v>1.54</v>
      </c>
      <c r="C17" s="16">
        <v>3736</v>
      </c>
      <c r="D17" s="47">
        <f t="shared" si="0"/>
        <v>44832</v>
      </c>
      <c r="E17" s="104" t="s">
        <v>29</v>
      </c>
    </row>
    <row r="18" spans="1:7" ht="18.75" customHeight="1" thickBot="1">
      <c r="A18" s="125" t="s">
        <v>59</v>
      </c>
      <c r="B18" s="126"/>
      <c r="C18" s="19">
        <v>2063</v>
      </c>
      <c r="D18" s="19">
        <v>24756</v>
      </c>
      <c r="E18" s="104" t="s">
        <v>101</v>
      </c>
    </row>
    <row r="19" spans="1:7" ht="17.25" thickBot="1">
      <c r="A19" s="50" t="s">
        <v>10</v>
      </c>
      <c r="B19" s="33">
        <v>2.52</v>
      </c>
      <c r="C19" s="127">
        <v>8663</v>
      </c>
      <c r="D19" s="128">
        <f>C19*12</f>
        <v>103956</v>
      </c>
      <c r="E19" s="44" t="s">
        <v>11</v>
      </c>
    </row>
    <row r="20" spans="1:7" ht="25.5" thickBot="1">
      <c r="A20" s="39" t="s">
        <v>26</v>
      </c>
      <c r="B20" s="31">
        <v>1.72</v>
      </c>
      <c r="C20" s="1">
        <v>8563</v>
      </c>
      <c r="D20" s="42">
        <f>C20*12</f>
        <v>102756</v>
      </c>
      <c r="E20" s="45" t="s">
        <v>27</v>
      </c>
    </row>
    <row r="21" spans="1:7">
      <c r="A21" s="55" t="s">
        <v>32</v>
      </c>
      <c r="B21" s="46">
        <v>0.14000000000000001</v>
      </c>
      <c r="C21" s="16">
        <v>463</v>
      </c>
      <c r="D21" s="47">
        <f>C21*12</f>
        <v>5556</v>
      </c>
      <c r="E21" s="49" t="s">
        <v>28</v>
      </c>
    </row>
    <row r="22" spans="1:7">
      <c r="A22" s="51" t="s">
        <v>13</v>
      </c>
      <c r="B22" s="52">
        <v>0.11</v>
      </c>
      <c r="C22" s="19">
        <v>417</v>
      </c>
      <c r="D22" s="19">
        <v>5000</v>
      </c>
      <c r="E22" s="53" t="s">
        <v>30</v>
      </c>
    </row>
    <row r="23" spans="1:7" ht="23.25" thickBot="1">
      <c r="A23" s="50" t="s">
        <v>17</v>
      </c>
      <c r="B23" s="56">
        <v>0.35</v>
      </c>
      <c r="C23" s="57">
        <v>1157</v>
      </c>
      <c r="D23" s="58">
        <f>C23*12</f>
        <v>13884</v>
      </c>
      <c r="E23" s="54" t="s">
        <v>31</v>
      </c>
    </row>
    <row r="24" spans="1:7" ht="13.5" thickBot="1">
      <c r="A24" s="59" t="s">
        <v>33</v>
      </c>
      <c r="B24" s="20">
        <v>0.81</v>
      </c>
      <c r="C24" s="20">
        <v>4569</v>
      </c>
      <c r="D24" s="20">
        <v>54832</v>
      </c>
      <c r="E24" s="48" t="s">
        <v>102</v>
      </c>
    </row>
    <row r="25" spans="1:7" ht="82.5" customHeight="1">
      <c r="A25" s="60" t="s">
        <v>46</v>
      </c>
      <c r="B25" s="46">
        <v>1.46</v>
      </c>
      <c r="C25" s="61">
        <v>4497</v>
      </c>
      <c r="D25" s="62">
        <f>C25*12</f>
        <v>53964</v>
      </c>
      <c r="E25" s="68" t="s">
        <v>12</v>
      </c>
      <c r="F25" s="14"/>
      <c r="G25" s="14"/>
    </row>
    <row r="26" spans="1:7" ht="30" customHeight="1">
      <c r="A26" s="63" t="s">
        <v>34</v>
      </c>
      <c r="B26" s="64">
        <v>0.77</v>
      </c>
      <c r="C26" s="65">
        <v>2051</v>
      </c>
      <c r="D26" s="65">
        <f>D27+D28+D29+D30+D31+D32+D33+D34+D35+D36+D37</f>
        <v>24610</v>
      </c>
      <c r="E26" s="97"/>
      <c r="F26" s="14"/>
      <c r="G26" s="14"/>
    </row>
    <row r="27" spans="1:7" ht="21" customHeight="1">
      <c r="A27" s="78" t="s">
        <v>35</v>
      </c>
      <c r="B27" s="79"/>
      <c r="C27" s="66"/>
      <c r="D27" s="67">
        <v>1374</v>
      </c>
      <c r="E27" s="69"/>
      <c r="F27" s="14"/>
      <c r="G27" s="14"/>
    </row>
    <row r="28" spans="1:7">
      <c r="A28" s="80" t="s">
        <v>36</v>
      </c>
      <c r="B28" s="81"/>
      <c r="C28" s="82"/>
      <c r="D28" s="83">
        <v>138</v>
      </c>
      <c r="E28" s="70"/>
      <c r="F28" s="10"/>
      <c r="G28" s="10"/>
    </row>
    <row r="29" spans="1:7">
      <c r="A29" s="80" t="s">
        <v>37</v>
      </c>
      <c r="B29" s="81"/>
      <c r="C29" s="82"/>
      <c r="D29" s="83">
        <v>4745</v>
      </c>
      <c r="E29" s="71"/>
    </row>
    <row r="30" spans="1:7">
      <c r="A30" s="80" t="s">
        <v>38</v>
      </c>
      <c r="B30" s="81"/>
      <c r="C30" s="82"/>
      <c r="D30" s="83">
        <v>1752</v>
      </c>
      <c r="E30" s="72"/>
    </row>
    <row r="31" spans="1:7">
      <c r="A31" s="80" t="s">
        <v>18</v>
      </c>
      <c r="B31" s="81"/>
      <c r="C31" s="82"/>
      <c r="D31" s="83">
        <v>252</v>
      </c>
      <c r="E31" s="73"/>
      <c r="F31" s="14"/>
    </row>
    <row r="32" spans="1:7">
      <c r="A32" s="80" t="s">
        <v>39</v>
      </c>
      <c r="B32" s="84"/>
      <c r="C32" s="84"/>
      <c r="D32" s="85">
        <v>823</v>
      </c>
      <c r="E32" s="74"/>
      <c r="F32" s="14"/>
    </row>
    <row r="33" spans="1:6">
      <c r="A33" s="80" t="s">
        <v>40</v>
      </c>
      <c r="B33" s="84"/>
      <c r="C33" s="84"/>
      <c r="D33" s="85">
        <v>3010</v>
      </c>
      <c r="E33" s="74"/>
      <c r="F33" s="14"/>
    </row>
    <row r="34" spans="1:6">
      <c r="A34" s="80" t="s">
        <v>41</v>
      </c>
      <c r="B34" s="84"/>
      <c r="C34" s="84"/>
      <c r="D34" s="85">
        <v>100</v>
      </c>
      <c r="E34" s="74"/>
      <c r="F34" s="14"/>
    </row>
    <row r="35" spans="1:6">
      <c r="A35" s="80" t="s">
        <v>42</v>
      </c>
      <c r="B35" s="84"/>
      <c r="C35" s="84"/>
      <c r="D35" s="85">
        <v>1379</v>
      </c>
      <c r="E35" s="74"/>
      <c r="F35" s="14"/>
    </row>
    <row r="36" spans="1:6">
      <c r="A36" s="80" t="s">
        <v>43</v>
      </c>
      <c r="B36" s="86"/>
      <c r="C36" s="82"/>
      <c r="D36" s="87">
        <v>1854</v>
      </c>
      <c r="E36" s="75"/>
      <c r="F36" s="10"/>
    </row>
    <row r="37" spans="1:6" ht="30" customHeight="1">
      <c r="A37" s="89" t="s">
        <v>45</v>
      </c>
      <c r="B37" s="88"/>
      <c r="C37" s="82"/>
      <c r="D37" s="66">
        <v>9183</v>
      </c>
      <c r="E37" s="77"/>
      <c r="F37" s="11"/>
    </row>
    <row r="38" spans="1:6">
      <c r="A38" s="8"/>
      <c r="B38" s="9"/>
      <c r="C38" s="10"/>
      <c r="D38" s="10"/>
      <c r="E38" s="9"/>
      <c r="F38" s="11"/>
    </row>
    <row r="39" spans="1:6">
      <c r="A39" s="8"/>
      <c r="B39" s="9"/>
      <c r="C39" s="10"/>
      <c r="D39" s="10"/>
      <c r="E39" s="9"/>
      <c r="F39" s="11"/>
    </row>
    <row r="40" spans="1:6">
      <c r="A40" s="8"/>
      <c r="B40" s="14"/>
      <c r="C40" s="14"/>
    </row>
    <row r="41" spans="1:6">
      <c r="A41" s="8"/>
      <c r="B41" s="14"/>
      <c r="C41" s="14"/>
    </row>
    <row r="42" spans="1:6">
      <c r="A42" s="8"/>
      <c r="B42" s="14"/>
      <c r="C42" s="14"/>
    </row>
    <row r="43" spans="1:6">
      <c r="A43" s="8"/>
      <c r="B43" s="11"/>
      <c r="C43" s="10"/>
    </row>
    <row r="44" spans="1:6">
      <c r="A44" s="8"/>
      <c r="B44" s="9"/>
      <c r="C44" s="8"/>
    </row>
    <row r="45" spans="1:6">
      <c r="A45" s="8"/>
      <c r="B45" s="9"/>
      <c r="C45" s="8"/>
    </row>
    <row r="46" spans="1:6">
      <c r="A46" s="8"/>
      <c r="B46" s="9"/>
      <c r="C46" s="8"/>
    </row>
    <row r="47" spans="1:6">
      <c r="A47" s="14"/>
      <c r="B47" s="14"/>
      <c r="C47" s="14"/>
    </row>
    <row r="49" spans="1:5">
      <c r="A49" s="14"/>
      <c r="B49" s="14"/>
      <c r="C49" s="14"/>
      <c r="D49" s="14"/>
      <c r="E49" s="14"/>
    </row>
    <row r="50" spans="1:5">
      <c r="A50" s="14"/>
      <c r="B50" s="14"/>
      <c r="C50" s="14"/>
      <c r="D50" s="14"/>
      <c r="E50" s="14"/>
    </row>
    <row r="51" spans="1:5">
      <c r="A51" s="14"/>
      <c r="B51" s="14"/>
      <c r="C51" s="14"/>
      <c r="D51" s="14"/>
      <c r="E51" s="14"/>
    </row>
    <row r="52" spans="1:5">
      <c r="A52" s="8"/>
      <c r="B52" s="11"/>
      <c r="C52" s="17"/>
      <c r="D52" s="17"/>
      <c r="E52" s="17"/>
    </row>
    <row r="53" spans="1:5">
      <c r="A53" s="8"/>
      <c r="B53" s="9"/>
      <c r="C53" s="10"/>
      <c r="D53" s="10"/>
      <c r="E53" s="10"/>
    </row>
    <row r="54" spans="1:5">
      <c r="A54" s="18"/>
      <c r="B54" s="9"/>
      <c r="C54" s="10"/>
      <c r="D54" s="10"/>
      <c r="E54" s="10"/>
    </row>
    <row r="55" spans="1:5">
      <c r="A55" s="8"/>
      <c r="B55" s="93"/>
      <c r="C55" s="10"/>
      <c r="D55" s="10"/>
      <c r="E55" s="10"/>
    </row>
    <row r="56" spans="1:5">
      <c r="A56" s="14"/>
      <c r="B56" s="14"/>
      <c r="C56" s="14"/>
      <c r="D56" s="14"/>
      <c r="E56" s="14"/>
    </row>
    <row r="57" spans="1:5">
      <c r="A57" s="10"/>
      <c r="B57" s="14"/>
      <c r="C57" s="14"/>
      <c r="D57" s="14"/>
      <c r="E57" s="14"/>
    </row>
    <row r="58" spans="1:5">
      <c r="A58" s="10"/>
      <c r="B58" s="14"/>
      <c r="C58" s="14"/>
      <c r="D58" s="14"/>
      <c r="E58" s="14"/>
    </row>
  </sheetData>
  <mergeCells count="2">
    <mergeCell ref="B8:C8"/>
    <mergeCell ref="A2:B2"/>
  </mergeCells>
  <pageMargins left="0" right="0" top="0" bottom="0" header="0" footer="0"/>
  <pageSetup paperSize="9" scale="72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37"/>
  <sheetViews>
    <sheetView workbookViewId="0">
      <selection activeCell="G22" sqref="G22"/>
    </sheetView>
  </sheetViews>
  <sheetFormatPr defaultRowHeight="12.75"/>
  <cols>
    <col min="1" max="1" width="31.42578125" customWidth="1"/>
    <col min="2" max="2" width="1.5703125" hidden="1" customWidth="1"/>
    <col min="3" max="3" width="9.140625" customWidth="1"/>
    <col min="5" max="5" width="84.140625" customWidth="1"/>
  </cols>
  <sheetData>
    <row r="1" spans="1:5" ht="15">
      <c r="A1" s="29" t="s">
        <v>126</v>
      </c>
      <c r="B1" s="27"/>
      <c r="C1" s="27"/>
      <c r="D1" s="27"/>
      <c r="E1" s="28"/>
    </row>
    <row r="2" spans="1:5" ht="14.25">
      <c r="A2" s="192"/>
      <c r="B2" s="193"/>
      <c r="C2" s="30"/>
      <c r="D2" s="105" t="s">
        <v>127</v>
      </c>
      <c r="E2" s="106"/>
    </row>
    <row r="3" spans="1:5">
      <c r="A3" s="25" t="s">
        <v>47</v>
      </c>
      <c r="B3" s="24"/>
      <c r="C3" s="24">
        <v>3367.1</v>
      </c>
      <c r="D3" s="94"/>
      <c r="E3" s="95"/>
    </row>
    <row r="4" spans="1:5">
      <c r="A4" s="32" t="s">
        <v>104</v>
      </c>
      <c r="B4" s="32"/>
      <c r="C4" s="32">
        <v>12.53</v>
      </c>
    </row>
    <row r="5" spans="1:5">
      <c r="A5" s="32" t="s">
        <v>121</v>
      </c>
      <c r="B5" s="32"/>
      <c r="C5" s="32">
        <v>13.46</v>
      </c>
    </row>
    <row r="6" spans="1:5" ht="13.5" thickBot="1"/>
    <row r="7" spans="1:5" ht="17.25" thickBot="1">
      <c r="A7" s="1" t="s">
        <v>0</v>
      </c>
      <c r="B7" s="1" t="s">
        <v>1</v>
      </c>
      <c r="C7" s="1" t="s">
        <v>2</v>
      </c>
      <c r="D7" s="2" t="s">
        <v>3</v>
      </c>
      <c r="E7" s="1" t="s">
        <v>4</v>
      </c>
    </row>
    <row r="8" spans="1:5" ht="13.5" thickBot="1">
      <c r="A8" s="3"/>
      <c r="B8" s="190"/>
      <c r="C8" s="191"/>
    </row>
    <row r="9" spans="1:5" ht="13.5" thickBot="1">
      <c r="A9" s="3"/>
      <c r="B9" s="1"/>
      <c r="C9" s="31"/>
      <c r="D9" s="90"/>
      <c r="E9" s="3"/>
    </row>
    <row r="10" spans="1:5" ht="20.25" customHeight="1" thickBot="1">
      <c r="A10" s="21" t="s">
        <v>48</v>
      </c>
      <c r="B10" s="31"/>
      <c r="C10" s="31"/>
      <c r="D10" s="90">
        <v>533488</v>
      </c>
      <c r="E10" s="96"/>
    </row>
    <row r="11" spans="1:5" ht="15" thickBot="1">
      <c r="A11" s="12" t="s">
        <v>15</v>
      </c>
      <c r="B11" s="31" t="e">
        <f>B14+B15+B16+B17+B18+#REF!+#REF!+B20+B21+B23+B24</f>
        <v>#REF!</v>
      </c>
      <c r="C11" s="40">
        <f>C13+C14+C15+C16+C17+C18+C19+C20+C21+C22+C23+C24</f>
        <v>50863</v>
      </c>
      <c r="D11" s="90">
        <f>D13+D14+D15+D16+D17+D18+D19+D20+D21+D22+D23+D24</f>
        <v>610358</v>
      </c>
      <c r="E11" s="3"/>
    </row>
    <row r="12" spans="1:5" ht="13.5" thickBot="1">
      <c r="A12" s="146" t="s">
        <v>6</v>
      </c>
      <c r="B12" s="1"/>
      <c r="C12" s="1"/>
      <c r="D12" s="1"/>
      <c r="E12" s="3"/>
    </row>
    <row r="13" spans="1:5" ht="45" customHeight="1" thickBot="1">
      <c r="A13" s="125" t="s">
        <v>70</v>
      </c>
      <c r="B13" s="15"/>
      <c r="C13" s="5">
        <v>2174</v>
      </c>
      <c r="D13" s="5">
        <f>C13*12</f>
        <v>26088</v>
      </c>
      <c r="E13" s="43" t="s">
        <v>29</v>
      </c>
    </row>
    <row r="14" spans="1:5" ht="51.75" customHeight="1" thickBot="1">
      <c r="A14" s="147" t="s">
        <v>22</v>
      </c>
      <c r="B14" s="31">
        <f>C14/C3</f>
        <v>1.0760001187965906</v>
      </c>
      <c r="C14" s="1">
        <v>3623</v>
      </c>
      <c r="D14" s="1">
        <f>C14*12</f>
        <v>43476</v>
      </c>
      <c r="E14" s="4" t="s">
        <v>7</v>
      </c>
    </row>
    <row r="15" spans="1:5" ht="54.75" customHeight="1" thickBot="1">
      <c r="A15" s="35" t="s">
        <v>23</v>
      </c>
      <c r="B15" s="31">
        <f>C15/C3</f>
        <v>1.2910219476701019</v>
      </c>
      <c r="C15" s="1">
        <v>4347</v>
      </c>
      <c r="D15" s="1">
        <f t="shared" ref="D15:D16" si="0">C15*12</f>
        <v>52164</v>
      </c>
      <c r="E15" s="4" t="s">
        <v>8</v>
      </c>
    </row>
    <row r="16" spans="1:5" ht="48.75" customHeight="1" thickBot="1">
      <c r="A16" s="35" t="s">
        <v>24</v>
      </c>
      <c r="B16" s="31">
        <f>C16/C3</f>
        <v>0.19987526357993526</v>
      </c>
      <c r="C16" s="1">
        <v>673</v>
      </c>
      <c r="D16" s="1">
        <f t="shared" si="0"/>
        <v>8076</v>
      </c>
      <c r="E16" s="38" t="s">
        <v>9</v>
      </c>
    </row>
    <row r="17" spans="1:5" ht="29.25" customHeight="1">
      <c r="A17" s="124" t="s">
        <v>16</v>
      </c>
      <c r="B17" s="46">
        <f>C17/C3</f>
        <v>2.6200588043123165</v>
      </c>
      <c r="C17" s="61">
        <v>8822</v>
      </c>
      <c r="D17" s="62">
        <f>C17*12</f>
        <v>105864</v>
      </c>
      <c r="E17" s="141" t="s">
        <v>11</v>
      </c>
    </row>
    <row r="18" spans="1:5" ht="42.75" customHeight="1" thickBot="1">
      <c r="A18" s="100" t="s">
        <v>69</v>
      </c>
      <c r="B18" s="52">
        <f>C18/C3</f>
        <v>2.7608327640996704</v>
      </c>
      <c r="C18" s="19">
        <v>9296</v>
      </c>
      <c r="D18" s="19">
        <f>C18*12</f>
        <v>111552</v>
      </c>
      <c r="E18" s="104" t="s">
        <v>27</v>
      </c>
    </row>
    <row r="19" spans="1:5" ht="22.5" customHeight="1">
      <c r="A19" s="100" t="s">
        <v>71</v>
      </c>
      <c r="B19" s="52"/>
      <c r="C19" s="19">
        <v>471</v>
      </c>
      <c r="D19" s="19">
        <f>C19*12</f>
        <v>5652</v>
      </c>
      <c r="E19" s="49" t="s">
        <v>28</v>
      </c>
    </row>
    <row r="20" spans="1:5" ht="19.5" customHeight="1">
      <c r="A20" s="51" t="s">
        <v>54</v>
      </c>
      <c r="B20" s="52">
        <f>C20/C3</f>
        <v>0.1098868462475127</v>
      </c>
      <c r="C20" s="19">
        <v>370</v>
      </c>
      <c r="D20" s="19">
        <f>C20*12</f>
        <v>4440</v>
      </c>
      <c r="E20" s="53" t="s">
        <v>30</v>
      </c>
    </row>
    <row r="21" spans="1:5" ht="23.25" customHeight="1">
      <c r="A21" s="116" t="s">
        <v>55</v>
      </c>
      <c r="B21" s="56">
        <f>C21/C3</f>
        <v>0.34985595913397288</v>
      </c>
      <c r="C21" s="57">
        <v>1178</v>
      </c>
      <c r="D21" s="58">
        <f>C21*12</f>
        <v>14136</v>
      </c>
      <c r="E21" s="150" t="s">
        <v>31</v>
      </c>
    </row>
    <row r="22" spans="1:5" ht="19.5" customHeight="1">
      <c r="A22" s="138" t="s">
        <v>14</v>
      </c>
      <c r="B22" s="52"/>
      <c r="C22" s="19">
        <v>12819</v>
      </c>
      <c r="D22" s="19">
        <v>153829</v>
      </c>
      <c r="E22" s="148" t="s">
        <v>122</v>
      </c>
    </row>
    <row r="23" spans="1:5" ht="86.25" customHeight="1">
      <c r="A23" s="118" t="s">
        <v>56</v>
      </c>
      <c r="B23" s="56">
        <v>2</v>
      </c>
      <c r="C23" s="119">
        <v>4580</v>
      </c>
      <c r="D23" s="120">
        <f>C23*12</f>
        <v>54960</v>
      </c>
      <c r="E23" s="69" t="s">
        <v>12</v>
      </c>
    </row>
    <row r="24" spans="1:5" ht="15.75" customHeight="1">
      <c r="A24" s="63" t="s">
        <v>34</v>
      </c>
      <c r="B24" s="52">
        <f>C24/C3</f>
        <v>0.74544860562501858</v>
      </c>
      <c r="C24" s="19">
        <v>2510</v>
      </c>
      <c r="D24" s="19">
        <f>D25+D26+D27+D28+D29+D30+D31+D32+D33+D34+D35+D36+D37</f>
        <v>30121</v>
      </c>
      <c r="E24" s="97"/>
    </row>
    <row r="25" spans="1:5" ht="14.25" customHeight="1">
      <c r="A25" s="78" t="s">
        <v>72</v>
      </c>
      <c r="B25" s="79"/>
      <c r="C25" s="66"/>
      <c r="D25" s="67">
        <v>1183</v>
      </c>
      <c r="E25" s="69"/>
    </row>
    <row r="26" spans="1:5">
      <c r="A26" s="80" t="s">
        <v>36</v>
      </c>
      <c r="B26" s="81"/>
      <c r="C26" s="82"/>
      <c r="D26" s="83">
        <v>184</v>
      </c>
      <c r="E26" s="70"/>
    </row>
    <row r="27" spans="1:5">
      <c r="A27" s="80" t="s">
        <v>37</v>
      </c>
      <c r="B27" s="81"/>
      <c r="C27" s="82"/>
      <c r="D27" s="83">
        <v>1937</v>
      </c>
      <c r="E27" s="71"/>
    </row>
    <row r="28" spans="1:5">
      <c r="A28" s="80" t="s">
        <v>38</v>
      </c>
      <c r="B28" s="81"/>
      <c r="C28" s="82"/>
      <c r="D28" s="83">
        <v>1570</v>
      </c>
      <c r="E28" s="72"/>
    </row>
    <row r="29" spans="1:5">
      <c r="A29" s="80" t="s">
        <v>74</v>
      </c>
      <c r="B29" s="81"/>
      <c r="C29" s="82"/>
      <c r="D29" s="83">
        <v>228</v>
      </c>
      <c r="E29" s="73"/>
    </row>
    <row r="30" spans="1:5">
      <c r="A30" s="80" t="s">
        <v>73</v>
      </c>
      <c r="B30" s="84"/>
      <c r="C30" s="84"/>
      <c r="D30" s="85">
        <v>1424</v>
      </c>
      <c r="E30" s="74"/>
    </row>
    <row r="31" spans="1:5">
      <c r="A31" s="80" t="s">
        <v>40</v>
      </c>
      <c r="B31" s="84"/>
      <c r="C31" s="84"/>
      <c r="D31" s="85">
        <v>2138</v>
      </c>
      <c r="E31" s="74"/>
    </row>
    <row r="32" spans="1:5">
      <c r="A32" s="80" t="s">
        <v>41</v>
      </c>
      <c r="B32" s="84"/>
      <c r="C32" s="84"/>
      <c r="D32" s="85">
        <v>403</v>
      </c>
      <c r="E32" s="74"/>
    </row>
    <row r="33" spans="1:5">
      <c r="A33" s="80" t="s">
        <v>42</v>
      </c>
      <c r="B33" s="84"/>
      <c r="C33" s="84"/>
      <c r="D33" s="85">
        <v>797</v>
      </c>
      <c r="E33" s="74"/>
    </row>
    <row r="34" spans="1:5">
      <c r="A34" s="80" t="s">
        <v>43</v>
      </c>
      <c r="B34" s="86"/>
      <c r="C34" s="82"/>
      <c r="D34" s="87">
        <v>1385</v>
      </c>
      <c r="E34" s="75"/>
    </row>
    <row r="35" spans="1:5" ht="39" customHeight="1">
      <c r="A35" s="89" t="s">
        <v>76</v>
      </c>
      <c r="B35" s="86"/>
      <c r="C35" s="82"/>
      <c r="D35" s="149">
        <v>9266</v>
      </c>
      <c r="E35" s="75"/>
    </row>
    <row r="36" spans="1:5" ht="21.75" customHeight="1">
      <c r="A36" s="80" t="s">
        <v>75</v>
      </c>
      <c r="B36" s="86"/>
      <c r="C36" s="82"/>
      <c r="D36" s="149">
        <v>626</v>
      </c>
      <c r="E36" s="75"/>
    </row>
    <row r="37" spans="1:5" ht="17.25" customHeight="1">
      <c r="A37" s="89" t="s">
        <v>50</v>
      </c>
      <c r="B37" s="88"/>
      <c r="C37" s="82"/>
      <c r="D37" s="66">
        <v>8980</v>
      </c>
      <c r="E37" s="77"/>
    </row>
  </sheetData>
  <mergeCells count="2">
    <mergeCell ref="A2:B2"/>
    <mergeCell ref="B8:C8"/>
  </mergeCells>
  <pageMargins left="0.7" right="0.7" top="0.75" bottom="0.75" header="0.3" footer="0.3"/>
  <pageSetup paperSize="9" orientation="landscape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8"/>
  <sheetViews>
    <sheetView workbookViewId="0">
      <selection activeCell="E24" sqref="E24"/>
    </sheetView>
  </sheetViews>
  <sheetFormatPr defaultRowHeight="12.75"/>
  <cols>
    <col min="1" max="1" width="36.85546875" customWidth="1"/>
    <col min="2" max="2" width="20.5703125" hidden="1" customWidth="1"/>
    <col min="3" max="3" width="16.140625" customWidth="1"/>
    <col min="4" max="4" width="9.7109375" bestFit="1" customWidth="1"/>
    <col min="5" max="5" width="91.42578125" customWidth="1"/>
  </cols>
  <sheetData>
    <row r="1" spans="1:5" ht="15">
      <c r="A1" s="29" t="s">
        <v>128</v>
      </c>
      <c r="B1" s="27"/>
      <c r="C1" s="27"/>
      <c r="D1" s="27"/>
      <c r="E1" s="28"/>
    </row>
    <row r="2" spans="1:5" ht="14.25">
      <c r="A2" s="192"/>
      <c r="B2" s="193"/>
      <c r="C2" s="30"/>
      <c r="D2" s="105" t="s">
        <v>129</v>
      </c>
      <c r="E2" s="106"/>
    </row>
    <row r="3" spans="1:5" ht="25.5">
      <c r="A3" s="107" t="s">
        <v>77</v>
      </c>
      <c r="B3" s="24"/>
      <c r="C3" s="24">
        <v>8256.2999999999993</v>
      </c>
      <c r="D3" s="94" t="s">
        <v>156</v>
      </c>
      <c r="E3" s="95"/>
    </row>
    <row r="4" spans="1:5">
      <c r="A4" s="32" t="s">
        <v>104</v>
      </c>
      <c r="B4" s="32"/>
      <c r="C4" s="32">
        <v>11.56</v>
      </c>
    </row>
    <row r="5" spans="1:5">
      <c r="A5" s="32" t="s">
        <v>121</v>
      </c>
      <c r="B5" s="32"/>
      <c r="C5" s="32">
        <v>12.94</v>
      </c>
    </row>
    <row r="6" spans="1:5" ht="13.5" thickBot="1"/>
    <row r="7" spans="1:5" ht="17.25" thickBot="1">
      <c r="A7" s="1" t="s">
        <v>0</v>
      </c>
      <c r="B7" s="1" t="s">
        <v>1</v>
      </c>
      <c r="C7" s="1" t="s">
        <v>2</v>
      </c>
      <c r="D7" s="2" t="s">
        <v>3</v>
      </c>
      <c r="E7" s="1" t="s">
        <v>4</v>
      </c>
    </row>
    <row r="8" spans="1:5" ht="13.5" thickBot="1">
      <c r="A8" s="3"/>
      <c r="B8" s="190"/>
      <c r="C8" s="191"/>
    </row>
    <row r="9" spans="1:5" ht="13.5" thickBot="1">
      <c r="A9" s="3"/>
      <c r="B9" s="1"/>
      <c r="C9" s="31"/>
      <c r="D9" s="90"/>
      <c r="E9" s="3"/>
    </row>
    <row r="10" spans="1:5" ht="20.25" customHeight="1" thickBot="1">
      <c r="A10" s="21" t="s">
        <v>48</v>
      </c>
      <c r="B10" s="31"/>
      <c r="C10" s="31"/>
      <c r="D10" s="90">
        <v>1213676</v>
      </c>
      <c r="E10" s="96"/>
    </row>
    <row r="11" spans="1:5" ht="15" thickBot="1">
      <c r="A11" s="12" t="s">
        <v>15</v>
      </c>
      <c r="B11" s="31" t="e">
        <f>B14+B15+B16+B17+B18+#REF!+#REF!+B21+B22+B24+B25</f>
        <v>#REF!</v>
      </c>
      <c r="C11" s="40">
        <f>C13+C14+C15+C16+C17+C18+C19+C20+C21+C22+C23+C24+C25</f>
        <v>88869</v>
      </c>
      <c r="D11" s="90">
        <f>D13+D14+D15+D16+D17+D18+D19+D20+D21+D22+D23+D24+D25</f>
        <v>1066429</v>
      </c>
      <c r="E11" s="3"/>
    </row>
    <row r="12" spans="1:5" ht="13.5" thickBot="1">
      <c r="A12" s="146" t="s">
        <v>6</v>
      </c>
      <c r="B12" s="1"/>
      <c r="C12" s="1"/>
      <c r="D12" s="1"/>
      <c r="E12" s="3"/>
    </row>
    <row r="13" spans="1:5" ht="31.5" customHeight="1" thickBot="1">
      <c r="A13" s="125" t="s">
        <v>70</v>
      </c>
      <c r="B13" s="15"/>
      <c r="C13" s="5">
        <v>5969</v>
      </c>
      <c r="D13" s="5">
        <f>C13*12</f>
        <v>71628</v>
      </c>
      <c r="E13" s="43" t="s">
        <v>29</v>
      </c>
    </row>
    <row r="14" spans="1:5" ht="48" customHeight="1" thickBot="1">
      <c r="A14" s="147" t="s">
        <v>22</v>
      </c>
      <c r="B14" s="31">
        <f>C14/C3</f>
        <v>0.98312803556072337</v>
      </c>
      <c r="C14" s="1">
        <v>8117</v>
      </c>
      <c r="D14" s="1">
        <f>C14*12</f>
        <v>97404</v>
      </c>
      <c r="E14" s="4" t="s">
        <v>7</v>
      </c>
    </row>
    <row r="15" spans="1:5" ht="45.75" customHeight="1" thickBot="1">
      <c r="A15" s="35" t="s">
        <v>23</v>
      </c>
      <c r="B15" s="31">
        <f>C15/C3</f>
        <v>0.87751171832418884</v>
      </c>
      <c r="C15" s="1">
        <v>7245</v>
      </c>
      <c r="D15" s="1">
        <f t="shared" ref="D15:D16" si="0">C15*12</f>
        <v>86940</v>
      </c>
      <c r="E15" s="4" t="s">
        <v>8</v>
      </c>
    </row>
    <row r="16" spans="1:5" ht="45" customHeight="1" thickBot="1">
      <c r="A16" s="35" t="s">
        <v>24</v>
      </c>
      <c r="B16" s="31">
        <f>C16/C3</f>
        <v>0.14461683805094294</v>
      </c>
      <c r="C16" s="1">
        <v>1194</v>
      </c>
      <c r="D16" s="1">
        <f t="shared" si="0"/>
        <v>14328</v>
      </c>
      <c r="E16" s="38" t="s">
        <v>9</v>
      </c>
    </row>
    <row r="17" spans="1:5" ht="26.25" customHeight="1">
      <c r="A17" s="124" t="s">
        <v>16</v>
      </c>
      <c r="B17" s="46">
        <f>C17/C3</f>
        <v>2.1183823262236112</v>
      </c>
      <c r="C17" s="61">
        <v>17490</v>
      </c>
      <c r="D17" s="62">
        <f t="shared" ref="D17:D22" si="1">C17*12</f>
        <v>209880</v>
      </c>
      <c r="E17" s="158" t="s">
        <v>81</v>
      </c>
    </row>
    <row r="18" spans="1:5" ht="45" customHeight="1" thickBot="1">
      <c r="A18" s="100" t="s">
        <v>69</v>
      </c>
      <c r="B18" s="52">
        <f>C18/C3</f>
        <v>1.7673776388939357</v>
      </c>
      <c r="C18" s="19">
        <v>14592</v>
      </c>
      <c r="D18" s="19">
        <f t="shared" si="1"/>
        <v>175104</v>
      </c>
      <c r="E18" s="104" t="s">
        <v>80</v>
      </c>
    </row>
    <row r="19" spans="1:5" ht="20.25" customHeight="1">
      <c r="A19" s="100" t="s">
        <v>71</v>
      </c>
      <c r="B19" s="52"/>
      <c r="C19" s="19">
        <v>1156</v>
      </c>
      <c r="D19" s="19">
        <f t="shared" si="1"/>
        <v>13872</v>
      </c>
      <c r="E19" s="49" t="s">
        <v>28</v>
      </c>
    </row>
    <row r="20" spans="1:5" ht="20.25" customHeight="1">
      <c r="A20" s="100" t="s">
        <v>78</v>
      </c>
      <c r="B20" s="52"/>
      <c r="C20" s="19">
        <v>800</v>
      </c>
      <c r="D20" s="19">
        <f t="shared" si="1"/>
        <v>9600</v>
      </c>
      <c r="E20" s="104" t="s">
        <v>79</v>
      </c>
    </row>
    <row r="21" spans="1:5" ht="20.25" customHeight="1">
      <c r="A21" s="51" t="s">
        <v>54</v>
      </c>
      <c r="B21" s="52">
        <f>C21/C3</f>
        <v>0.10997662391143734</v>
      </c>
      <c r="C21" s="19">
        <v>908</v>
      </c>
      <c r="D21" s="19">
        <f t="shared" si="1"/>
        <v>10896</v>
      </c>
      <c r="E21" s="53" t="s">
        <v>30</v>
      </c>
    </row>
    <row r="22" spans="1:5" ht="23.25" customHeight="1">
      <c r="A22" s="116" t="s">
        <v>55</v>
      </c>
      <c r="B22" s="56">
        <f>C22/C3</f>
        <v>0.34991461066094987</v>
      </c>
      <c r="C22" s="57">
        <v>2889</v>
      </c>
      <c r="D22" s="58">
        <f t="shared" si="1"/>
        <v>34668</v>
      </c>
      <c r="E22" s="150" t="s">
        <v>31</v>
      </c>
    </row>
    <row r="23" spans="1:5" ht="18" customHeight="1">
      <c r="A23" s="138" t="s">
        <v>14</v>
      </c>
      <c r="B23" s="52"/>
      <c r="C23" s="19">
        <v>11141</v>
      </c>
      <c r="D23" s="19">
        <v>133690</v>
      </c>
      <c r="E23" s="148" t="s">
        <v>122</v>
      </c>
    </row>
    <row r="24" spans="1:5" ht="86.25" customHeight="1">
      <c r="A24" s="118" t="s">
        <v>56</v>
      </c>
      <c r="B24" s="56">
        <v>2</v>
      </c>
      <c r="C24" s="119">
        <v>11228</v>
      </c>
      <c r="D24" s="120">
        <f>C24*12</f>
        <v>134736</v>
      </c>
      <c r="E24" s="69" t="s">
        <v>12</v>
      </c>
    </row>
    <row r="25" spans="1:5">
      <c r="A25" s="63" t="s">
        <v>34</v>
      </c>
      <c r="B25" s="52">
        <f>C25/C3</f>
        <v>0.74367452733064454</v>
      </c>
      <c r="C25" s="19">
        <v>6140</v>
      </c>
      <c r="D25" s="19">
        <f>D26+D27+D28+D29+D30+D31+D32+D33+D34+D35+D36+D37+D38</f>
        <v>73683</v>
      </c>
      <c r="E25" s="97"/>
    </row>
    <row r="26" spans="1:5">
      <c r="A26" s="78" t="s">
        <v>72</v>
      </c>
      <c r="B26" s="79"/>
      <c r="C26" s="66"/>
      <c r="D26" s="67">
        <v>2900</v>
      </c>
      <c r="E26" s="69"/>
    </row>
    <row r="27" spans="1:5">
      <c r="A27" s="80" t="s">
        <v>36</v>
      </c>
      <c r="B27" s="81"/>
      <c r="C27" s="82"/>
      <c r="D27" s="83">
        <v>450</v>
      </c>
      <c r="E27" s="70"/>
    </row>
    <row r="28" spans="1:5">
      <c r="A28" s="80" t="s">
        <v>37</v>
      </c>
      <c r="B28" s="81"/>
      <c r="C28" s="82"/>
      <c r="D28" s="83">
        <v>3751</v>
      </c>
      <c r="E28" s="71"/>
    </row>
    <row r="29" spans="1:5">
      <c r="A29" s="80" t="s">
        <v>38</v>
      </c>
      <c r="B29" s="81"/>
      <c r="C29" s="82"/>
      <c r="D29" s="83">
        <v>2851</v>
      </c>
      <c r="E29" s="72"/>
    </row>
    <row r="30" spans="1:5">
      <c r="A30" s="80" t="s">
        <v>74</v>
      </c>
      <c r="B30" s="81"/>
      <c r="C30" s="82"/>
      <c r="D30" s="83">
        <v>558</v>
      </c>
      <c r="E30" s="73"/>
    </row>
    <row r="31" spans="1:5">
      <c r="A31" s="80" t="s">
        <v>73</v>
      </c>
      <c r="B31" s="84"/>
      <c r="C31" s="84"/>
      <c r="D31" s="85">
        <v>2492</v>
      </c>
      <c r="E31" s="74"/>
    </row>
    <row r="32" spans="1:5">
      <c r="A32" s="80" t="s">
        <v>40</v>
      </c>
      <c r="B32" s="84"/>
      <c r="C32" s="84"/>
      <c r="D32" s="85">
        <v>7696</v>
      </c>
      <c r="E32" s="74"/>
    </row>
    <row r="33" spans="1:5">
      <c r="A33" s="80" t="s">
        <v>41</v>
      </c>
      <c r="B33" s="84"/>
      <c r="C33" s="84"/>
      <c r="D33" s="85">
        <v>988</v>
      </c>
      <c r="E33" s="74"/>
    </row>
    <row r="34" spans="1:5">
      <c r="A34" s="80" t="s">
        <v>42</v>
      </c>
      <c r="B34" s="84"/>
      <c r="C34" s="84"/>
      <c r="D34" s="85">
        <v>1956</v>
      </c>
      <c r="E34" s="74"/>
    </row>
    <row r="35" spans="1:5">
      <c r="A35" s="80" t="s">
        <v>43</v>
      </c>
      <c r="B35" s="86"/>
      <c r="C35" s="82"/>
      <c r="D35" s="87">
        <v>3398</v>
      </c>
      <c r="E35" s="75"/>
    </row>
    <row r="36" spans="1:5" ht="30" customHeight="1">
      <c r="A36" s="89" t="s">
        <v>76</v>
      </c>
      <c r="B36" s="86"/>
      <c r="C36" s="82"/>
      <c r="D36" s="149">
        <v>20172</v>
      </c>
      <c r="E36" s="75"/>
    </row>
    <row r="37" spans="1:5">
      <c r="A37" s="80" t="s">
        <v>75</v>
      </c>
      <c r="B37" s="86"/>
      <c r="C37" s="82"/>
      <c r="D37" s="149">
        <v>1535</v>
      </c>
      <c r="E37" s="75"/>
    </row>
    <row r="38" spans="1:5" ht="30.75" customHeight="1">
      <c r="A38" s="89" t="s">
        <v>50</v>
      </c>
      <c r="B38" s="88"/>
      <c r="C38" s="82"/>
      <c r="D38" s="66">
        <v>24936</v>
      </c>
      <c r="E38" s="77"/>
    </row>
  </sheetData>
  <mergeCells count="2">
    <mergeCell ref="A2:B2"/>
    <mergeCell ref="B8:C8"/>
  </mergeCells>
  <pageMargins left="0.25" right="0.25" top="0.75" bottom="0.75" header="0.3" footer="0.3"/>
  <pageSetup paperSize="9" scale="94" fitToHeight="0" orientation="landscape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8"/>
  <sheetViews>
    <sheetView workbookViewId="0">
      <selection activeCell="E8" sqref="E8"/>
    </sheetView>
  </sheetViews>
  <sheetFormatPr defaultRowHeight="12.75"/>
  <cols>
    <col min="1" max="1" width="35.140625" customWidth="1"/>
    <col min="2" max="2" width="9.140625" hidden="1" customWidth="1"/>
    <col min="3" max="3" width="10.28515625" customWidth="1"/>
    <col min="5" max="5" width="92.28515625" customWidth="1"/>
  </cols>
  <sheetData>
    <row r="1" spans="1:5" ht="15">
      <c r="A1" s="29" t="s">
        <v>130</v>
      </c>
      <c r="B1" s="27"/>
      <c r="C1" s="27"/>
      <c r="D1" s="27"/>
      <c r="E1" s="28"/>
    </row>
    <row r="2" spans="1:5" ht="14.25">
      <c r="A2" s="192"/>
      <c r="B2" s="193"/>
      <c r="C2" s="30"/>
      <c r="D2" s="105" t="s">
        <v>131</v>
      </c>
      <c r="E2" s="106"/>
    </row>
    <row r="3" spans="1:5" ht="26.25" customHeight="1">
      <c r="A3" s="107" t="s">
        <v>77</v>
      </c>
      <c r="B3" s="24"/>
      <c r="C3" s="24">
        <v>3646.9</v>
      </c>
      <c r="D3" s="94"/>
      <c r="E3" s="95"/>
    </row>
    <row r="4" spans="1:5">
      <c r="A4" s="32"/>
      <c r="B4" s="32"/>
      <c r="C4" s="32"/>
    </row>
    <row r="5" spans="1:5">
      <c r="A5" s="32" t="s">
        <v>132</v>
      </c>
      <c r="B5" s="32"/>
      <c r="C5" s="32">
        <v>13.97</v>
      </c>
    </row>
    <row r="6" spans="1:5" ht="13.5" thickBot="1"/>
    <row r="7" spans="1:5" ht="17.25" thickBot="1">
      <c r="A7" s="1" t="s">
        <v>0</v>
      </c>
      <c r="B7" s="1" t="s">
        <v>1</v>
      </c>
      <c r="C7" s="1" t="s">
        <v>2</v>
      </c>
      <c r="D7" s="2" t="s">
        <v>3</v>
      </c>
      <c r="E7" s="1" t="s">
        <v>4</v>
      </c>
    </row>
    <row r="8" spans="1:5" ht="13.5" thickBot="1">
      <c r="A8" s="3"/>
      <c r="B8" s="190"/>
      <c r="C8" s="191"/>
    </row>
    <row r="9" spans="1:5" ht="13.5" thickBot="1">
      <c r="A9" s="3"/>
      <c r="B9" s="1"/>
      <c r="C9" s="31"/>
      <c r="D9" s="90"/>
      <c r="E9" s="3"/>
    </row>
    <row r="10" spans="1:5" ht="36" customHeight="1" thickBot="1">
      <c r="A10" s="21" t="s">
        <v>82</v>
      </c>
      <c r="B10" s="31"/>
      <c r="C10" s="31"/>
      <c r="D10" s="90">
        <v>322370</v>
      </c>
      <c r="E10" s="96"/>
    </row>
    <row r="11" spans="1:5" ht="15" thickBot="1">
      <c r="A11" s="12" t="s">
        <v>15</v>
      </c>
      <c r="B11" s="31" t="e">
        <f>B14+B15+B16+B17+B18+#REF!+#REF!+B21+B22+B24+B25</f>
        <v>#REF!</v>
      </c>
      <c r="C11" s="40">
        <f>C13+C14+C15+C16+C17+C18+C19+C20+C21+C22+C23+C24+C25</f>
        <v>66090</v>
      </c>
      <c r="D11" s="90">
        <f>D13+D14+D15+D16+D17+D18+D19+D20+D21+D22+D23+D24+D25</f>
        <v>396538</v>
      </c>
      <c r="E11" s="3"/>
    </row>
    <row r="12" spans="1:5" ht="13.5" thickBot="1">
      <c r="A12" s="146" t="s">
        <v>6</v>
      </c>
      <c r="B12" s="1"/>
      <c r="C12" s="1"/>
      <c r="D12" s="1"/>
      <c r="E12" s="3"/>
    </row>
    <row r="13" spans="1:5" ht="48" customHeight="1" thickBot="1">
      <c r="A13" s="125" t="s">
        <v>70</v>
      </c>
      <c r="B13" s="15"/>
      <c r="C13" s="5">
        <v>4347</v>
      </c>
      <c r="D13" s="5">
        <f t="shared" ref="D13:D19" si="0">C13*6</f>
        <v>26082</v>
      </c>
      <c r="E13" s="43" t="s">
        <v>29</v>
      </c>
    </row>
    <row r="14" spans="1:5" ht="58.5" customHeight="1" thickBot="1">
      <c r="A14" s="147" t="s">
        <v>22</v>
      </c>
      <c r="B14" s="31">
        <f>C14/C3</f>
        <v>1.1919712632646906</v>
      </c>
      <c r="C14" s="1">
        <v>4347</v>
      </c>
      <c r="D14" s="1">
        <f t="shared" si="0"/>
        <v>26082</v>
      </c>
      <c r="E14" s="4" t="s">
        <v>7</v>
      </c>
    </row>
    <row r="15" spans="1:5" ht="57.75" customHeight="1" thickBot="1">
      <c r="A15" s="35" t="s">
        <v>23</v>
      </c>
      <c r="B15" s="31">
        <f>C15/C3</f>
        <v>0.99317228330911178</v>
      </c>
      <c r="C15" s="1">
        <v>3622</v>
      </c>
      <c r="D15" s="1">
        <f t="shared" si="0"/>
        <v>21732</v>
      </c>
      <c r="E15" s="4" t="s">
        <v>8</v>
      </c>
    </row>
    <row r="16" spans="1:5" ht="45" customHeight="1" thickBot="1">
      <c r="A16" s="35" t="s">
        <v>24</v>
      </c>
      <c r="B16" s="31">
        <f>C16/C3</f>
        <v>0.31807836792892591</v>
      </c>
      <c r="C16" s="1">
        <v>1160</v>
      </c>
      <c r="D16" s="1">
        <f t="shared" si="0"/>
        <v>6960</v>
      </c>
      <c r="E16" s="38" t="s">
        <v>9</v>
      </c>
    </row>
    <row r="17" spans="1:5" ht="33.75" customHeight="1">
      <c r="A17" s="124" t="s">
        <v>16</v>
      </c>
      <c r="B17" s="46">
        <f>C17/C3</f>
        <v>2.6197592475801366</v>
      </c>
      <c r="C17" s="61">
        <v>9554</v>
      </c>
      <c r="D17" s="62">
        <f t="shared" si="0"/>
        <v>57324</v>
      </c>
      <c r="E17" s="158" t="s">
        <v>81</v>
      </c>
    </row>
    <row r="18" spans="1:5" ht="36.75" customHeight="1" thickBot="1">
      <c r="A18" s="100" t="s">
        <v>69</v>
      </c>
      <c r="B18" s="52">
        <f>C18/C3</f>
        <v>2.2887932216402973</v>
      </c>
      <c r="C18" s="19">
        <v>8347</v>
      </c>
      <c r="D18" s="19">
        <f t="shared" si="0"/>
        <v>50082</v>
      </c>
      <c r="E18" s="104" t="s">
        <v>80</v>
      </c>
    </row>
    <row r="19" spans="1:5" ht="27" customHeight="1">
      <c r="A19" s="100" t="s">
        <v>71</v>
      </c>
      <c r="B19" s="52"/>
      <c r="C19" s="19">
        <v>511</v>
      </c>
      <c r="D19" s="19">
        <f t="shared" si="0"/>
        <v>3066</v>
      </c>
      <c r="E19" s="49" t="s">
        <v>28</v>
      </c>
    </row>
    <row r="20" spans="1:5" ht="2.25" customHeight="1">
      <c r="A20" s="100"/>
      <c r="B20" s="52"/>
      <c r="C20" s="19"/>
      <c r="D20" s="19"/>
      <c r="E20" s="104"/>
    </row>
    <row r="21" spans="1:5" ht="24.75" customHeight="1">
      <c r="A21" s="51" t="s">
        <v>54</v>
      </c>
      <c r="B21" s="52">
        <f>C21/C3</f>
        <v>0.11023060681674847</v>
      </c>
      <c r="C21" s="19">
        <v>402</v>
      </c>
      <c r="D21" s="19">
        <f>C21*6</f>
        <v>2412</v>
      </c>
      <c r="E21" s="53" t="s">
        <v>30</v>
      </c>
    </row>
    <row r="22" spans="1:5" ht="24.75" customHeight="1">
      <c r="A22" s="116" t="s">
        <v>55</v>
      </c>
      <c r="B22" s="56">
        <f>C22/C3</f>
        <v>0.34988620472181853</v>
      </c>
      <c r="C22" s="57">
        <v>1276</v>
      </c>
      <c r="D22" s="58">
        <f>C22*6</f>
        <v>7656</v>
      </c>
      <c r="E22" s="150" t="s">
        <v>31</v>
      </c>
    </row>
    <row r="23" spans="1:5" ht="23.25" customHeight="1">
      <c r="A23" s="138" t="s">
        <v>14</v>
      </c>
      <c r="B23" s="52"/>
      <c r="C23" s="19">
        <v>24570</v>
      </c>
      <c r="D23" s="19">
        <v>147420</v>
      </c>
      <c r="E23" s="148" t="s">
        <v>122</v>
      </c>
    </row>
    <row r="24" spans="1:5" ht="85.5" customHeight="1">
      <c r="A24" s="118" t="s">
        <v>56</v>
      </c>
      <c r="B24" s="56">
        <v>2</v>
      </c>
      <c r="C24" s="119">
        <v>4964</v>
      </c>
      <c r="D24" s="120">
        <f>C24*6</f>
        <v>29784</v>
      </c>
      <c r="E24" s="69" t="s">
        <v>12</v>
      </c>
    </row>
    <row r="25" spans="1:5">
      <c r="A25" s="63" t="s">
        <v>34</v>
      </c>
      <c r="B25" s="52">
        <f>C25/C3</f>
        <v>0.81987441388576598</v>
      </c>
      <c r="C25" s="19">
        <v>2990</v>
      </c>
      <c r="D25" s="19">
        <f>D26+D27+D28+D29+D30+D31+D32+D33+D34+D35+D36+D37+D38</f>
        <v>17938</v>
      </c>
      <c r="E25" s="97"/>
    </row>
    <row r="26" spans="1:5">
      <c r="A26" s="78" t="s">
        <v>72</v>
      </c>
      <c r="B26" s="79"/>
      <c r="C26" s="66"/>
      <c r="D26" s="67">
        <f>1282/2</f>
        <v>641</v>
      </c>
      <c r="E26" s="69"/>
    </row>
    <row r="27" spans="1:5">
      <c r="A27" s="80" t="s">
        <v>36</v>
      </c>
      <c r="B27" s="81"/>
      <c r="C27" s="82"/>
      <c r="D27" s="83">
        <f>199/2</f>
        <v>99.5</v>
      </c>
      <c r="E27" s="70"/>
    </row>
    <row r="28" spans="1:5">
      <c r="A28" s="80" t="s">
        <v>37</v>
      </c>
      <c r="B28" s="81"/>
      <c r="C28" s="82"/>
      <c r="D28" s="83">
        <f>2100/2</f>
        <v>1050</v>
      </c>
      <c r="E28" s="71"/>
    </row>
    <row r="29" spans="1:5">
      <c r="A29" s="80" t="s">
        <v>38</v>
      </c>
      <c r="B29" s="81"/>
      <c r="C29" s="82"/>
      <c r="D29" s="83">
        <f>1702/2</f>
        <v>851</v>
      </c>
      <c r="E29" s="72"/>
    </row>
    <row r="30" spans="1:5">
      <c r="A30" s="80" t="s">
        <v>74</v>
      </c>
      <c r="B30" s="81"/>
      <c r="C30" s="82"/>
      <c r="D30" s="83">
        <f>246/2</f>
        <v>123</v>
      </c>
      <c r="E30" s="73"/>
    </row>
    <row r="31" spans="1:5">
      <c r="A31" s="80" t="s">
        <v>73</v>
      </c>
      <c r="B31" s="84"/>
      <c r="C31" s="84"/>
      <c r="D31" s="85">
        <f>1543/2</f>
        <v>771.5</v>
      </c>
      <c r="E31" s="74"/>
    </row>
    <row r="32" spans="1:5">
      <c r="A32" s="80" t="s">
        <v>40</v>
      </c>
      <c r="B32" s="84"/>
      <c r="C32" s="84"/>
      <c r="D32" s="85">
        <f>3402/2</f>
        <v>1701</v>
      </c>
      <c r="E32" s="74"/>
    </row>
    <row r="33" spans="1:5">
      <c r="A33" s="80" t="s">
        <v>41</v>
      </c>
      <c r="B33" s="84"/>
      <c r="C33" s="84"/>
      <c r="D33" s="85">
        <f>437/2</f>
        <v>218.5</v>
      </c>
      <c r="E33" s="74"/>
    </row>
    <row r="34" spans="1:5">
      <c r="A34" s="80" t="s">
        <v>42</v>
      </c>
      <c r="B34" s="84"/>
      <c r="C34" s="84"/>
      <c r="D34" s="85">
        <f>865/2</f>
        <v>432.5</v>
      </c>
      <c r="E34" s="74"/>
    </row>
    <row r="35" spans="1:5">
      <c r="A35" s="80" t="s">
        <v>43</v>
      </c>
      <c r="B35" s="86"/>
      <c r="C35" s="82"/>
      <c r="D35" s="87">
        <f>1502/2</f>
        <v>751</v>
      </c>
      <c r="E35" s="75"/>
    </row>
    <row r="36" spans="1:5" ht="32.25" customHeight="1">
      <c r="A36" s="89" t="s">
        <v>76</v>
      </c>
      <c r="B36" s="86"/>
      <c r="C36" s="82"/>
      <c r="D36" s="149">
        <f>11128/2</f>
        <v>5564</v>
      </c>
      <c r="E36" s="75"/>
    </row>
    <row r="37" spans="1:5" ht="19.5" customHeight="1">
      <c r="A37" s="80" t="s">
        <v>75</v>
      </c>
      <c r="B37" s="86"/>
      <c r="C37" s="82"/>
      <c r="D37" s="149">
        <f>678/2</f>
        <v>339</v>
      </c>
      <c r="E37" s="75"/>
    </row>
    <row r="38" spans="1:5" ht="24.75" customHeight="1">
      <c r="A38" s="89" t="s">
        <v>50</v>
      </c>
      <c r="B38" s="88"/>
      <c r="C38" s="82"/>
      <c r="D38" s="66">
        <v>5396</v>
      </c>
      <c r="E38" s="77"/>
    </row>
  </sheetData>
  <mergeCells count="2">
    <mergeCell ref="A2:B2"/>
    <mergeCell ref="B8:C8"/>
  </mergeCells>
  <pageMargins left="0.25" right="0.25" top="0.75" bottom="0.75" header="0.3" footer="0.3"/>
  <pageSetup paperSize="9" scale="99" fitToHeight="0" orientation="landscape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8"/>
  <sheetViews>
    <sheetView workbookViewId="0">
      <selection activeCell="E24" sqref="E24"/>
    </sheetView>
  </sheetViews>
  <sheetFormatPr defaultRowHeight="12.75"/>
  <cols>
    <col min="1" max="1" width="43" customWidth="1"/>
    <col min="2" max="2" width="0.140625" customWidth="1"/>
    <col min="3" max="3" width="13.140625" customWidth="1"/>
    <col min="4" max="4" width="11.5703125" customWidth="1"/>
    <col min="5" max="5" width="92.42578125" customWidth="1"/>
  </cols>
  <sheetData>
    <row r="1" spans="1:5" ht="15">
      <c r="A1" s="29" t="s">
        <v>133</v>
      </c>
      <c r="B1" s="27"/>
      <c r="C1" s="27"/>
      <c r="D1" s="27"/>
      <c r="E1" s="28"/>
    </row>
    <row r="2" spans="1:5" ht="17.25" customHeight="1">
      <c r="A2" s="192"/>
      <c r="B2" s="193"/>
      <c r="C2" s="30"/>
      <c r="D2" s="105" t="s">
        <v>134</v>
      </c>
      <c r="E2" s="106"/>
    </row>
    <row r="3" spans="1:5" ht="16.5" customHeight="1">
      <c r="A3" s="107" t="s">
        <v>77</v>
      </c>
      <c r="B3" s="24"/>
      <c r="C3" s="24">
        <v>10318.700000000001</v>
      </c>
      <c r="D3" s="94" t="s">
        <v>157</v>
      </c>
      <c r="E3" s="95"/>
    </row>
    <row r="4" spans="1:5">
      <c r="A4" s="32" t="s">
        <v>135</v>
      </c>
      <c r="B4" s="32"/>
      <c r="C4" s="32">
        <v>10.98</v>
      </c>
    </row>
    <row r="5" spans="1:5">
      <c r="A5" s="32"/>
      <c r="B5" s="32"/>
      <c r="C5" s="32"/>
    </row>
    <row r="6" spans="1:5" ht="11.25" customHeight="1" thickBot="1"/>
    <row r="7" spans="1:5" ht="13.5" thickBot="1">
      <c r="A7" s="1" t="s">
        <v>0</v>
      </c>
      <c r="B7" s="1" t="s">
        <v>1</v>
      </c>
      <c r="C7" s="1" t="s">
        <v>2</v>
      </c>
      <c r="D7" s="2" t="s">
        <v>3</v>
      </c>
      <c r="E7" s="1" t="s">
        <v>4</v>
      </c>
    </row>
    <row r="8" spans="1:5" ht="13.5" thickBot="1">
      <c r="A8" s="3"/>
      <c r="B8" s="190"/>
      <c r="C8" s="191"/>
    </row>
    <row r="9" spans="1:5" ht="13.5" thickBot="1">
      <c r="A9" s="3"/>
      <c r="B9" s="1"/>
      <c r="C9" s="31"/>
      <c r="D9" s="90"/>
      <c r="E9" s="3"/>
    </row>
    <row r="10" spans="1:5" ht="34.5" customHeight="1" thickBot="1">
      <c r="A10" s="21" t="s">
        <v>83</v>
      </c>
      <c r="B10" s="31"/>
      <c r="C10" s="31"/>
      <c r="D10" s="90">
        <v>1359592</v>
      </c>
      <c r="E10" s="96"/>
    </row>
    <row r="11" spans="1:5" ht="20.25" customHeight="1" thickBot="1">
      <c r="A11" s="12" t="s">
        <v>15</v>
      </c>
      <c r="B11" s="31"/>
      <c r="C11" s="40">
        <f>C13+C14+C15+C16+C17+C18+C19+C21+C22+C23+C24+C25</f>
        <v>112510</v>
      </c>
      <c r="D11" s="90">
        <f>D13+D14+D15+D16+D17+D18+D19+D20+D21+D22+D23+D24+D25</f>
        <v>1350119</v>
      </c>
      <c r="E11" s="3"/>
    </row>
    <row r="12" spans="1:5" ht="13.5" thickBot="1">
      <c r="A12" s="146" t="s">
        <v>6</v>
      </c>
      <c r="B12" s="1"/>
      <c r="C12" s="1"/>
      <c r="D12" s="1"/>
      <c r="E12" s="3"/>
    </row>
    <row r="13" spans="1:5" ht="41.25" customHeight="1" thickBot="1">
      <c r="A13" s="125" t="s">
        <v>70</v>
      </c>
      <c r="B13" s="15"/>
      <c r="C13" s="5">
        <v>7236</v>
      </c>
      <c r="D13" s="5">
        <f>C13*12</f>
        <v>86832</v>
      </c>
      <c r="E13" s="43" t="s">
        <v>29</v>
      </c>
    </row>
    <row r="14" spans="1:5" ht="52.5" customHeight="1" thickBot="1">
      <c r="A14" s="147" t="s">
        <v>22</v>
      </c>
      <c r="B14" s="31">
        <f>C14/C3</f>
        <v>1.0963590374756509</v>
      </c>
      <c r="C14" s="1">
        <v>11313</v>
      </c>
      <c r="D14" s="1">
        <f>C14*12</f>
        <v>135756</v>
      </c>
      <c r="E14" s="4" t="s">
        <v>7</v>
      </c>
    </row>
    <row r="15" spans="1:5" ht="45" customHeight="1" thickBot="1">
      <c r="A15" s="35" t="s">
        <v>23</v>
      </c>
      <c r="B15" s="31">
        <f>C15/C3</f>
        <v>0.70125112659540445</v>
      </c>
      <c r="C15" s="1">
        <v>7236</v>
      </c>
      <c r="D15" s="1">
        <f t="shared" ref="D15:D16" si="0">C15*12</f>
        <v>86832</v>
      </c>
      <c r="E15" s="4" t="s">
        <v>8</v>
      </c>
    </row>
    <row r="16" spans="1:5" ht="45" customHeight="1" thickBot="1">
      <c r="A16" s="35" t="s">
        <v>24</v>
      </c>
      <c r="B16" s="31">
        <f>C16/C3</f>
        <v>0.34568308023297506</v>
      </c>
      <c r="C16" s="1">
        <v>3567</v>
      </c>
      <c r="D16" s="1">
        <f t="shared" si="0"/>
        <v>42804</v>
      </c>
      <c r="E16" s="38" t="s">
        <v>9</v>
      </c>
    </row>
    <row r="17" spans="1:5" ht="26.25" customHeight="1">
      <c r="A17" s="124" t="s">
        <v>16</v>
      </c>
      <c r="B17" s="46">
        <f>C17/C3</f>
        <v>2.5878259858315484</v>
      </c>
      <c r="C17" s="61">
        <v>26703</v>
      </c>
      <c r="D17" s="62">
        <f>C17*12</f>
        <v>320436</v>
      </c>
      <c r="E17" s="158" t="s">
        <v>81</v>
      </c>
    </row>
    <row r="18" spans="1:5" ht="35.25" customHeight="1" thickBot="1">
      <c r="A18" s="100" t="s">
        <v>69</v>
      </c>
      <c r="B18" s="52">
        <f>C18/C3</f>
        <v>1.975442642968591</v>
      </c>
      <c r="C18" s="19">
        <v>20384</v>
      </c>
      <c r="D18" s="19">
        <f>C18*12</f>
        <v>244608</v>
      </c>
      <c r="E18" s="104" t="s">
        <v>80</v>
      </c>
    </row>
    <row r="19" spans="1:5" ht="23.25" customHeight="1">
      <c r="A19" s="100" t="s">
        <v>71</v>
      </c>
      <c r="B19" s="52"/>
      <c r="C19" s="19">
        <v>1427</v>
      </c>
      <c r="D19" s="19">
        <f>C19*12</f>
        <v>17124</v>
      </c>
      <c r="E19" s="49" t="s">
        <v>28</v>
      </c>
    </row>
    <row r="20" spans="1:5" ht="1.5" customHeight="1">
      <c r="A20" s="100"/>
      <c r="B20" s="52"/>
      <c r="C20" s="19"/>
      <c r="D20" s="19"/>
      <c r="E20" s="104"/>
    </row>
    <row r="21" spans="1:5" ht="21" customHeight="1">
      <c r="A21" s="51" t="s">
        <v>54</v>
      </c>
      <c r="B21" s="52">
        <f>C21/C3</f>
        <v>0.10999447604833941</v>
      </c>
      <c r="C21" s="19">
        <v>1135</v>
      </c>
      <c r="D21" s="19">
        <f>C21*12</f>
        <v>13620</v>
      </c>
      <c r="E21" s="53" t="s">
        <v>30</v>
      </c>
    </row>
    <row r="22" spans="1:5" ht="21.75" customHeight="1">
      <c r="A22" s="116" t="s">
        <v>55</v>
      </c>
      <c r="B22" s="56">
        <f>C22/C3</f>
        <v>0.34994718326921026</v>
      </c>
      <c r="C22" s="57">
        <v>3611</v>
      </c>
      <c r="D22" s="58">
        <f>C22*12</f>
        <v>43332</v>
      </c>
      <c r="E22" s="150" t="s">
        <v>31</v>
      </c>
    </row>
    <row r="23" spans="1:5" ht="21.75" customHeight="1">
      <c r="A23" s="138" t="s">
        <v>14</v>
      </c>
      <c r="B23" s="52"/>
      <c r="C23" s="19">
        <v>8191</v>
      </c>
      <c r="D23" s="19">
        <v>98295</v>
      </c>
      <c r="E23" s="148" t="s">
        <v>122</v>
      </c>
    </row>
    <row r="24" spans="1:5" ht="75.75" customHeight="1">
      <c r="A24" s="118" t="s">
        <v>56</v>
      </c>
      <c r="B24" s="56">
        <v>2</v>
      </c>
      <c r="C24" s="119">
        <v>14033</v>
      </c>
      <c r="D24" s="120">
        <f>C24*12</f>
        <v>168396</v>
      </c>
      <c r="E24" s="69" t="s">
        <v>12</v>
      </c>
    </row>
    <row r="25" spans="1:5">
      <c r="A25" s="63" t="s">
        <v>34</v>
      </c>
      <c r="B25" s="52">
        <f>C25/C3</f>
        <v>0.74369833409247288</v>
      </c>
      <c r="C25" s="19">
        <v>7674</v>
      </c>
      <c r="D25" s="19">
        <f>D26+D27+D28+D29+D30+D31+D32+D33+D34+D35+D36+D37+D38</f>
        <v>92084</v>
      </c>
      <c r="E25" s="97"/>
    </row>
    <row r="26" spans="1:5">
      <c r="A26" s="78" t="s">
        <v>72</v>
      </c>
      <c r="B26" s="79"/>
      <c r="C26" s="66"/>
      <c r="D26" s="67">
        <v>3624</v>
      </c>
      <c r="E26" s="69"/>
    </row>
    <row r="27" spans="1:5">
      <c r="A27" s="80" t="s">
        <v>36</v>
      </c>
      <c r="B27" s="81"/>
      <c r="C27" s="82"/>
      <c r="D27" s="83">
        <v>562</v>
      </c>
      <c r="E27" s="70"/>
    </row>
    <row r="28" spans="1:5">
      <c r="A28" s="80" t="s">
        <v>37</v>
      </c>
      <c r="B28" s="81"/>
      <c r="C28" s="82"/>
      <c r="D28" s="83">
        <v>5937</v>
      </c>
      <c r="E28" s="71"/>
    </row>
    <row r="29" spans="1:5">
      <c r="A29" s="80" t="s">
        <v>38</v>
      </c>
      <c r="B29" s="81"/>
      <c r="C29" s="82"/>
      <c r="D29" s="83">
        <v>3812</v>
      </c>
      <c r="E29" s="72"/>
    </row>
    <row r="30" spans="1:5">
      <c r="A30" s="80" t="s">
        <v>74</v>
      </c>
      <c r="B30" s="81"/>
      <c r="C30" s="82"/>
      <c r="D30" s="83">
        <v>698</v>
      </c>
      <c r="E30" s="73"/>
    </row>
    <row r="31" spans="1:5">
      <c r="A31" s="80" t="s">
        <v>73</v>
      </c>
      <c r="B31" s="84"/>
      <c r="C31" s="84"/>
      <c r="D31" s="85">
        <v>3364</v>
      </c>
      <c r="E31" s="74"/>
    </row>
    <row r="32" spans="1:5">
      <c r="A32" s="80" t="s">
        <v>40</v>
      </c>
      <c r="B32" s="84"/>
      <c r="C32" s="84"/>
      <c r="D32" s="85">
        <v>8618</v>
      </c>
      <c r="E32" s="74"/>
    </row>
    <row r="33" spans="1:5">
      <c r="A33" s="80" t="s">
        <v>41</v>
      </c>
      <c r="B33" s="84"/>
      <c r="C33" s="84"/>
      <c r="D33" s="85">
        <v>1235</v>
      </c>
      <c r="E33" s="74"/>
    </row>
    <row r="34" spans="1:5">
      <c r="A34" s="80" t="s">
        <v>42</v>
      </c>
      <c r="B34" s="84"/>
      <c r="C34" s="84"/>
      <c r="D34" s="85">
        <v>2445</v>
      </c>
      <c r="E34" s="74"/>
    </row>
    <row r="35" spans="1:5">
      <c r="A35" s="80" t="s">
        <v>43</v>
      </c>
      <c r="B35" s="86"/>
      <c r="C35" s="82"/>
      <c r="D35" s="87">
        <v>4247</v>
      </c>
      <c r="E35" s="75"/>
    </row>
    <row r="36" spans="1:5" ht="33.75" customHeight="1">
      <c r="A36" s="89" t="s">
        <v>76</v>
      </c>
      <c r="B36" s="86"/>
      <c r="C36" s="82"/>
      <c r="D36" s="149">
        <v>29460</v>
      </c>
      <c r="E36" s="75"/>
    </row>
    <row r="37" spans="1:5" ht="18" customHeight="1">
      <c r="A37" s="80" t="s">
        <v>75</v>
      </c>
      <c r="B37" s="86"/>
      <c r="C37" s="82"/>
      <c r="D37" s="149">
        <v>1918</v>
      </c>
      <c r="E37" s="75"/>
    </row>
    <row r="38" spans="1:5" ht="16.5" customHeight="1">
      <c r="A38" s="89" t="s">
        <v>50</v>
      </c>
      <c r="B38" s="88"/>
      <c r="C38" s="82"/>
      <c r="D38" s="66">
        <v>26164</v>
      </c>
      <c r="E38" s="77"/>
    </row>
  </sheetData>
  <mergeCells count="2">
    <mergeCell ref="A2:B2"/>
    <mergeCell ref="B8:C8"/>
  </mergeCells>
  <pageMargins left="0.25" right="0.25" top="0.75" bottom="0.75" header="0.3" footer="0.3"/>
  <pageSetup paperSize="9" scale="90" fitToHeight="0" orientation="landscape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8"/>
  <sheetViews>
    <sheetView workbookViewId="0">
      <selection activeCell="H15" sqref="H15"/>
    </sheetView>
  </sheetViews>
  <sheetFormatPr defaultRowHeight="12.75"/>
  <cols>
    <col min="1" max="1" width="36.85546875" customWidth="1"/>
    <col min="2" max="2" width="9.140625" hidden="1" customWidth="1"/>
    <col min="4" max="4" width="11.42578125" customWidth="1"/>
    <col min="5" max="5" width="93.5703125" customWidth="1"/>
  </cols>
  <sheetData>
    <row r="1" spans="1:5" ht="15">
      <c r="A1" s="29" t="s">
        <v>136</v>
      </c>
      <c r="B1" s="27"/>
      <c r="C1" s="27"/>
      <c r="D1" s="27"/>
      <c r="E1" s="28"/>
    </row>
    <row r="2" spans="1:5">
      <c r="A2" s="194"/>
      <c r="B2" s="195"/>
      <c r="C2" s="196"/>
      <c r="D2" s="105" t="s">
        <v>137</v>
      </c>
      <c r="E2" s="106"/>
    </row>
    <row r="3" spans="1:5" ht="29.25" customHeight="1">
      <c r="A3" s="197"/>
      <c r="B3" s="198"/>
      <c r="C3" s="199"/>
      <c r="D3" s="94" t="s">
        <v>158</v>
      </c>
      <c r="E3" s="95"/>
    </row>
    <row r="4" spans="1:5">
      <c r="A4" s="32" t="s">
        <v>138</v>
      </c>
      <c r="B4" s="32"/>
      <c r="C4" s="32">
        <v>11.56</v>
      </c>
    </row>
    <row r="5" spans="1:5">
      <c r="A5" s="32" t="s">
        <v>139</v>
      </c>
      <c r="B5" s="32"/>
      <c r="C5" s="32">
        <v>12.47</v>
      </c>
    </row>
    <row r="6" spans="1:5" ht="13.5" thickBot="1"/>
    <row r="7" spans="1:5" ht="13.5" thickBot="1">
      <c r="A7" s="1" t="s">
        <v>0</v>
      </c>
      <c r="B7" s="1" t="s">
        <v>1</v>
      </c>
      <c r="C7" s="1" t="s">
        <v>2</v>
      </c>
      <c r="D7" s="2" t="s">
        <v>3</v>
      </c>
      <c r="E7" s="1" t="s">
        <v>4</v>
      </c>
    </row>
    <row r="8" spans="1:5" ht="13.5" thickBot="1">
      <c r="A8" s="3"/>
      <c r="B8" s="190"/>
      <c r="C8" s="191"/>
    </row>
    <row r="9" spans="1:5" ht="13.5" thickBot="1">
      <c r="A9" s="3"/>
      <c r="B9" s="1"/>
      <c r="C9" s="31"/>
      <c r="D9" s="90"/>
      <c r="E9" s="3"/>
    </row>
    <row r="10" spans="1:5" ht="31.5" customHeight="1" thickBot="1">
      <c r="A10" s="21" t="s">
        <v>83</v>
      </c>
      <c r="B10" s="31"/>
      <c r="C10" s="31"/>
      <c r="D10" s="90">
        <v>2449436</v>
      </c>
      <c r="E10" s="96">
        <f>D10-D11</f>
        <v>238157</v>
      </c>
    </row>
    <row r="11" spans="1:5" ht="15" thickBot="1">
      <c r="A11" s="12" t="s">
        <v>15</v>
      </c>
      <c r="B11" s="31"/>
      <c r="C11" s="40">
        <f>C13+C14+C15+C16+C17+C18+C19+C21+C22+C23+C24+C25</f>
        <v>184273</v>
      </c>
      <c r="D11" s="90">
        <f>D13+D14+D15+D16+D17+D18+D19+D20+D21+D22+D23+D24+D25</f>
        <v>2211279</v>
      </c>
      <c r="E11" s="3"/>
    </row>
    <row r="12" spans="1:5" ht="13.5" thickBot="1">
      <c r="A12" s="146" t="s">
        <v>6</v>
      </c>
      <c r="B12" s="1"/>
      <c r="C12" s="1"/>
      <c r="D12" s="1"/>
      <c r="E12" s="3"/>
    </row>
    <row r="13" spans="1:5" ht="53.25" customHeight="1" thickBot="1">
      <c r="A13" s="125" t="s">
        <v>70</v>
      </c>
      <c r="B13" s="15"/>
      <c r="C13" s="5">
        <v>13041</v>
      </c>
      <c r="D13" s="5">
        <f>C13*12</f>
        <v>156492</v>
      </c>
      <c r="E13" s="43" t="s">
        <v>29</v>
      </c>
    </row>
    <row r="14" spans="1:5" ht="45.75" customHeight="1" thickBot="1">
      <c r="A14" s="147" t="s">
        <v>22</v>
      </c>
      <c r="B14" s="31" t="e">
        <f>C14/C3</f>
        <v>#DIV/0!</v>
      </c>
      <c r="C14" s="1">
        <v>14490</v>
      </c>
      <c r="D14" s="1">
        <f>C14*12</f>
        <v>173880</v>
      </c>
      <c r="E14" s="4" t="s">
        <v>7</v>
      </c>
    </row>
    <row r="15" spans="1:5" ht="49.5" customHeight="1" thickBot="1">
      <c r="A15" s="35" t="s">
        <v>23</v>
      </c>
      <c r="B15" s="31" t="e">
        <f>C15/C3</f>
        <v>#DIV/0!</v>
      </c>
      <c r="C15" s="1">
        <v>10143</v>
      </c>
      <c r="D15" s="1">
        <f t="shared" ref="D15:D16" si="0">C15*12</f>
        <v>121716</v>
      </c>
      <c r="E15" s="4" t="s">
        <v>8</v>
      </c>
    </row>
    <row r="16" spans="1:5" ht="39.950000000000003" customHeight="1" thickBot="1">
      <c r="A16" s="35" t="s">
        <v>24</v>
      </c>
      <c r="B16" s="31" t="e">
        <f>C16/C3</f>
        <v>#DIV/0!</v>
      </c>
      <c r="C16" s="1">
        <v>2930</v>
      </c>
      <c r="D16" s="1">
        <f t="shared" si="0"/>
        <v>35160</v>
      </c>
      <c r="E16" s="38" t="s">
        <v>9</v>
      </c>
    </row>
    <row r="17" spans="1:5" ht="28.5" customHeight="1">
      <c r="A17" s="124" t="s">
        <v>16</v>
      </c>
      <c r="B17" s="46" t="e">
        <f>C17/C3</f>
        <v>#DIV/0!</v>
      </c>
      <c r="C17" s="61">
        <v>36263</v>
      </c>
      <c r="D17" s="62">
        <v>435163</v>
      </c>
      <c r="E17" s="158" t="s">
        <v>81</v>
      </c>
    </row>
    <row r="18" spans="1:5" ht="36.75" customHeight="1" thickBot="1">
      <c r="A18" s="100" t="s">
        <v>69</v>
      </c>
      <c r="B18" s="52" t="e">
        <f>C18/C3</f>
        <v>#DIV/0!</v>
      </c>
      <c r="C18" s="19">
        <v>29293</v>
      </c>
      <c r="D18" s="19">
        <f>C18*12</f>
        <v>351516</v>
      </c>
      <c r="E18" s="104" t="s">
        <v>80</v>
      </c>
    </row>
    <row r="19" spans="1:5" ht="23.25" customHeight="1">
      <c r="A19" s="100" t="s">
        <v>71</v>
      </c>
      <c r="B19" s="52"/>
      <c r="C19" s="19">
        <v>2050</v>
      </c>
      <c r="D19" s="19">
        <f>C19*12</f>
        <v>24600</v>
      </c>
      <c r="E19" s="49" t="s">
        <v>28</v>
      </c>
    </row>
    <row r="20" spans="1:5" ht="1.5" customHeight="1">
      <c r="A20" s="100"/>
      <c r="B20" s="52"/>
      <c r="C20" s="19"/>
      <c r="D20" s="19"/>
      <c r="E20" s="104"/>
    </row>
    <row r="21" spans="1:5" ht="18.75" customHeight="1">
      <c r="A21" s="51" t="s">
        <v>54</v>
      </c>
      <c r="B21" s="52" t="e">
        <f>C21/C3</f>
        <v>#DIV/0!</v>
      </c>
      <c r="C21" s="19">
        <v>1465</v>
      </c>
      <c r="D21" s="19">
        <f>C21*12</f>
        <v>17580</v>
      </c>
      <c r="E21" s="53" t="s">
        <v>30</v>
      </c>
    </row>
    <row r="22" spans="1:5" ht="27.75" customHeight="1">
      <c r="A22" s="116" t="s">
        <v>55</v>
      </c>
      <c r="B22" s="56" t="e">
        <f>C22/C3</f>
        <v>#DIV/0!</v>
      </c>
      <c r="C22" s="57">
        <v>5126</v>
      </c>
      <c r="D22" s="58">
        <f>C22*12</f>
        <v>61512</v>
      </c>
      <c r="E22" s="150" t="s">
        <v>31</v>
      </c>
    </row>
    <row r="23" spans="1:5" ht="18.75" customHeight="1">
      <c r="A23" s="138" t="s">
        <v>14</v>
      </c>
      <c r="B23" s="52"/>
      <c r="C23" s="19">
        <v>38678</v>
      </c>
      <c r="D23" s="19">
        <v>464132</v>
      </c>
      <c r="E23" s="148" t="s">
        <v>122</v>
      </c>
    </row>
    <row r="24" spans="1:5" ht="84.75" customHeight="1">
      <c r="A24" s="118" t="s">
        <v>56</v>
      </c>
      <c r="B24" s="56">
        <v>2</v>
      </c>
      <c r="C24" s="119">
        <v>19905</v>
      </c>
      <c r="D24" s="120">
        <f>C24*12</f>
        <v>238860</v>
      </c>
      <c r="E24" s="69" t="s">
        <v>12</v>
      </c>
    </row>
    <row r="25" spans="1:5">
      <c r="A25" s="63" t="s">
        <v>34</v>
      </c>
      <c r="B25" s="52" t="e">
        <f>C25/C3</f>
        <v>#DIV/0!</v>
      </c>
      <c r="C25" s="19">
        <v>10889</v>
      </c>
      <c r="D25" s="19">
        <f>D26+D27+D28+D29+D30+D31+D32+D33+D34+D35+D36+D37+D38</f>
        <v>130668</v>
      </c>
      <c r="E25" s="97"/>
    </row>
    <row r="26" spans="1:5">
      <c r="A26" s="78" t="s">
        <v>72</v>
      </c>
      <c r="B26" s="79"/>
      <c r="C26" s="66"/>
      <c r="D26" s="67">
        <v>5998</v>
      </c>
      <c r="E26" s="69"/>
    </row>
    <row r="27" spans="1:5">
      <c r="A27" s="80" t="s">
        <v>36</v>
      </c>
      <c r="B27" s="81"/>
      <c r="C27" s="82"/>
      <c r="D27" s="83">
        <v>1931</v>
      </c>
      <c r="E27" s="70"/>
    </row>
    <row r="28" spans="1:5">
      <c r="A28" s="80" t="s">
        <v>37</v>
      </c>
      <c r="B28" s="81"/>
      <c r="C28" s="82"/>
      <c r="D28" s="83">
        <v>9825</v>
      </c>
      <c r="E28" s="71"/>
    </row>
    <row r="29" spans="1:5">
      <c r="A29" s="80" t="s">
        <v>38</v>
      </c>
      <c r="B29" s="81"/>
      <c r="C29" s="82"/>
      <c r="D29" s="83">
        <v>5964</v>
      </c>
      <c r="E29" s="72"/>
    </row>
    <row r="30" spans="1:5">
      <c r="A30" s="80" t="s">
        <v>74</v>
      </c>
      <c r="B30" s="81"/>
      <c r="C30" s="82"/>
      <c r="D30" s="83">
        <v>1155</v>
      </c>
      <c r="E30" s="73"/>
    </row>
    <row r="31" spans="1:5">
      <c r="A31" s="80" t="s">
        <v>73</v>
      </c>
      <c r="B31" s="84"/>
      <c r="C31" s="84"/>
      <c r="D31" s="85">
        <v>7223</v>
      </c>
      <c r="E31" s="74"/>
    </row>
    <row r="32" spans="1:5">
      <c r="A32" s="80" t="s">
        <v>40</v>
      </c>
      <c r="B32" s="84"/>
      <c r="C32" s="84"/>
      <c r="D32" s="85">
        <v>10917</v>
      </c>
      <c r="E32" s="74"/>
    </row>
    <row r="33" spans="1:5">
      <c r="A33" s="80" t="s">
        <v>41</v>
      </c>
      <c r="B33" s="84"/>
      <c r="C33" s="84"/>
      <c r="D33" s="85">
        <v>2045</v>
      </c>
      <c r="E33" s="74"/>
    </row>
    <row r="34" spans="1:5">
      <c r="A34" s="80" t="s">
        <v>42</v>
      </c>
      <c r="B34" s="84"/>
      <c r="C34" s="84"/>
      <c r="D34" s="85">
        <v>4047</v>
      </c>
      <c r="E34" s="74"/>
    </row>
    <row r="35" spans="1:5">
      <c r="A35" s="80" t="s">
        <v>43</v>
      </c>
      <c r="B35" s="86"/>
      <c r="C35" s="82"/>
      <c r="D35" s="87">
        <v>7028</v>
      </c>
      <c r="E35" s="75"/>
    </row>
    <row r="36" spans="1:5" ht="29.25" customHeight="1">
      <c r="A36" s="89" t="s">
        <v>76</v>
      </c>
      <c r="B36" s="86"/>
      <c r="C36" s="82"/>
      <c r="D36" s="149">
        <v>39064</v>
      </c>
      <c r="E36" s="75"/>
    </row>
    <row r="37" spans="1:5">
      <c r="A37" s="80" t="s">
        <v>75</v>
      </c>
      <c r="B37" s="86"/>
      <c r="C37" s="82"/>
      <c r="D37" s="149">
        <v>3175</v>
      </c>
      <c r="E37" s="75"/>
    </row>
    <row r="38" spans="1:5" ht="17.25" customHeight="1">
      <c r="A38" s="89" t="s">
        <v>50</v>
      </c>
      <c r="B38" s="88"/>
      <c r="C38" s="82"/>
      <c r="D38" s="66">
        <v>32296</v>
      </c>
      <c r="E38" s="77"/>
    </row>
  </sheetData>
  <mergeCells count="2">
    <mergeCell ref="B8:C8"/>
    <mergeCell ref="A2:C3"/>
  </mergeCells>
  <pageMargins left="0.25" right="0.25" top="0.75" bottom="0.75" header="0.3" footer="0.3"/>
  <pageSetup paperSize="9" scale="96" fitToHeight="0" orientation="landscape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8"/>
  <sheetViews>
    <sheetView workbookViewId="0">
      <selection activeCell="H17" sqref="H17"/>
    </sheetView>
  </sheetViews>
  <sheetFormatPr defaultRowHeight="12.75"/>
  <cols>
    <col min="1" max="1" width="44.28515625" customWidth="1"/>
    <col min="2" max="2" width="0.140625" customWidth="1"/>
    <col min="3" max="3" width="13.7109375" customWidth="1"/>
    <col min="4" max="4" width="12.140625" customWidth="1"/>
    <col min="5" max="5" width="91.28515625" customWidth="1"/>
  </cols>
  <sheetData>
    <row r="1" spans="1:5" ht="15">
      <c r="A1" s="29" t="s">
        <v>140</v>
      </c>
      <c r="B1" s="27"/>
      <c r="C1" s="27"/>
      <c r="D1" s="27"/>
      <c r="E1" s="28"/>
    </row>
    <row r="2" spans="1:5" ht="14.25">
      <c r="A2" s="192"/>
      <c r="B2" s="193"/>
      <c r="C2" s="30"/>
      <c r="D2" s="105" t="s">
        <v>141</v>
      </c>
      <c r="E2" s="106"/>
    </row>
    <row r="3" spans="1:5">
      <c r="A3" s="107" t="s">
        <v>84</v>
      </c>
      <c r="B3" s="24"/>
      <c r="C3" s="24">
        <v>14902.5</v>
      </c>
      <c r="D3" s="94"/>
      <c r="E3" s="95"/>
    </row>
    <row r="4" spans="1:5">
      <c r="A4" s="32" t="s">
        <v>138</v>
      </c>
      <c r="B4" s="32"/>
      <c r="C4" s="32">
        <v>11.56</v>
      </c>
    </row>
    <row r="5" spans="1:5">
      <c r="A5" s="32" t="s">
        <v>139</v>
      </c>
      <c r="B5" s="32"/>
      <c r="C5" s="32">
        <v>12.47</v>
      </c>
    </row>
    <row r="6" spans="1:5" ht="13.5" thickBot="1"/>
    <row r="7" spans="1:5" ht="13.5" thickBot="1">
      <c r="A7" s="1" t="s">
        <v>0</v>
      </c>
      <c r="B7" s="1" t="s">
        <v>1</v>
      </c>
      <c r="C7" s="1" t="s">
        <v>2</v>
      </c>
      <c r="D7" s="2" t="s">
        <v>3</v>
      </c>
      <c r="E7" s="1" t="s">
        <v>4</v>
      </c>
    </row>
    <row r="8" spans="1:5" ht="13.5" thickBot="1">
      <c r="A8" s="3"/>
      <c r="B8" s="190"/>
      <c r="C8" s="191"/>
    </row>
    <row r="9" spans="1:5" ht="13.5" thickBot="1">
      <c r="A9" s="3"/>
      <c r="B9" s="1"/>
      <c r="C9" s="31"/>
      <c r="D9" s="90"/>
      <c r="E9" s="3"/>
    </row>
    <row r="10" spans="1:5" ht="20.25" customHeight="1" thickBot="1">
      <c r="A10" s="21" t="s">
        <v>85</v>
      </c>
      <c r="B10" s="31"/>
      <c r="C10" s="40">
        <v>178893</v>
      </c>
      <c r="D10" s="90">
        <v>2146720</v>
      </c>
      <c r="E10" s="96"/>
    </row>
    <row r="11" spans="1:5" ht="15" thickBot="1">
      <c r="A11" s="12" t="s">
        <v>15</v>
      </c>
      <c r="B11" s="31"/>
      <c r="C11" s="40">
        <f>C13+C14+C15+C16+C17+C18+C19+C21+C22+C23+C24+C25</f>
        <v>181670</v>
      </c>
      <c r="D11" s="90">
        <f>D13+D14+D15+D16+D17+D18+D19+D21+D22+D23+D24+D25</f>
        <v>2180045</v>
      </c>
      <c r="E11" s="3"/>
    </row>
    <row r="12" spans="1:5" ht="13.5" thickBot="1">
      <c r="A12" s="146" t="s">
        <v>6</v>
      </c>
      <c r="B12" s="1"/>
      <c r="C12" s="1"/>
      <c r="D12" s="1"/>
      <c r="E12" s="3"/>
    </row>
    <row r="13" spans="1:5" ht="30.75" customHeight="1" thickBot="1">
      <c r="A13" s="125" t="s">
        <v>70</v>
      </c>
      <c r="B13" s="15"/>
      <c r="C13" s="5">
        <v>11592</v>
      </c>
      <c r="D13" s="5">
        <f>C13*12</f>
        <v>139104</v>
      </c>
      <c r="E13" s="43" t="s">
        <v>29</v>
      </c>
    </row>
    <row r="14" spans="1:5" ht="47.25" customHeight="1" thickBot="1">
      <c r="A14" s="147" t="s">
        <v>22</v>
      </c>
      <c r="B14" s="31">
        <v>14490</v>
      </c>
      <c r="C14" s="1">
        <v>14490</v>
      </c>
      <c r="D14" s="1">
        <f>C14*12</f>
        <v>173880</v>
      </c>
      <c r="E14" s="4" t="s">
        <v>7</v>
      </c>
    </row>
    <row r="15" spans="1:5" ht="53.25" customHeight="1" thickBot="1">
      <c r="A15" s="35" t="s">
        <v>23</v>
      </c>
      <c r="B15" s="31">
        <f>C15/C3</f>
        <v>0.48616004026170107</v>
      </c>
      <c r="C15" s="1">
        <v>7245</v>
      </c>
      <c r="D15" s="1">
        <f t="shared" ref="D15:D16" si="0">C15*12</f>
        <v>86940</v>
      </c>
      <c r="E15" s="4" t="s">
        <v>8</v>
      </c>
    </row>
    <row r="16" spans="1:5" ht="45" customHeight="1" thickBot="1">
      <c r="A16" s="35" t="s">
        <v>24</v>
      </c>
      <c r="B16" s="31">
        <f>C16/C3</f>
        <v>0.20003355141754739</v>
      </c>
      <c r="C16" s="1">
        <v>2981</v>
      </c>
      <c r="D16" s="1">
        <f t="shared" si="0"/>
        <v>35772</v>
      </c>
      <c r="E16" s="38" t="s">
        <v>9</v>
      </c>
    </row>
    <row r="17" spans="1:5" ht="37.5" customHeight="1">
      <c r="A17" s="124" t="s">
        <v>16</v>
      </c>
      <c r="B17" s="46">
        <f>C17/C3</f>
        <v>2.0215400100654253</v>
      </c>
      <c r="C17" s="61">
        <v>30126</v>
      </c>
      <c r="D17" s="62">
        <f>C17*12</f>
        <v>361512</v>
      </c>
      <c r="E17" s="158" t="s">
        <v>81</v>
      </c>
    </row>
    <row r="18" spans="1:5" ht="33" customHeight="1" thickBot="1">
      <c r="A18" s="100" t="s">
        <v>69</v>
      </c>
      <c r="B18" s="52">
        <f>C18/C3</f>
        <v>2.0001342056701894</v>
      </c>
      <c r="C18" s="19">
        <v>29807</v>
      </c>
      <c r="D18" s="19">
        <f>C18*12</f>
        <v>357684</v>
      </c>
      <c r="E18" s="104" t="s">
        <v>80</v>
      </c>
    </row>
    <row r="19" spans="1:5" ht="18.75" customHeight="1">
      <c r="A19" s="100" t="s">
        <v>71</v>
      </c>
      <c r="B19" s="52"/>
      <c r="C19" s="19">
        <v>2087</v>
      </c>
      <c r="D19" s="19">
        <f>C19*12</f>
        <v>25044</v>
      </c>
      <c r="E19" s="49" t="s">
        <v>28</v>
      </c>
    </row>
    <row r="20" spans="1:5" ht="3" customHeight="1">
      <c r="A20" s="100"/>
      <c r="B20" s="52"/>
      <c r="C20" s="19"/>
      <c r="D20" s="19"/>
      <c r="E20" s="104"/>
    </row>
    <row r="21" spans="1:5">
      <c r="A21" s="51" t="s">
        <v>54</v>
      </c>
      <c r="B21" s="52">
        <f>C21/C3</f>
        <v>0.10998154672034893</v>
      </c>
      <c r="C21" s="19">
        <v>1639</v>
      </c>
      <c r="D21" s="19">
        <f>C21*12</f>
        <v>19668</v>
      </c>
      <c r="E21" s="53" t="s">
        <v>30</v>
      </c>
    </row>
    <row r="22" spans="1:5" ht="21" customHeight="1">
      <c r="A22" s="116" t="s">
        <v>55</v>
      </c>
      <c r="B22" s="56">
        <f>C22/C3</f>
        <v>0.35000838785438687</v>
      </c>
      <c r="C22" s="57">
        <v>5216</v>
      </c>
      <c r="D22" s="58">
        <f>C22*12</f>
        <v>62592</v>
      </c>
      <c r="E22" s="150" t="s">
        <v>31</v>
      </c>
    </row>
    <row r="23" spans="1:5" ht="18" customHeight="1">
      <c r="A23" s="138" t="s">
        <v>14</v>
      </c>
      <c r="B23" s="52"/>
      <c r="C23" s="19">
        <v>45163</v>
      </c>
      <c r="D23" s="19">
        <v>541961</v>
      </c>
      <c r="E23" s="148" t="s">
        <v>122</v>
      </c>
    </row>
    <row r="24" spans="1:5" ht="80.25" customHeight="1">
      <c r="A24" s="118" t="s">
        <v>56</v>
      </c>
      <c r="B24" s="56">
        <v>2</v>
      </c>
      <c r="C24" s="119">
        <v>20269</v>
      </c>
      <c r="D24" s="120">
        <f>C24*12</f>
        <v>243228</v>
      </c>
      <c r="E24" s="69" t="s">
        <v>12</v>
      </c>
    </row>
    <row r="25" spans="1:5">
      <c r="A25" s="63" t="s">
        <v>34</v>
      </c>
      <c r="B25" s="52">
        <f>C25/C3</f>
        <v>0.7418218419728233</v>
      </c>
      <c r="C25" s="19">
        <v>11055</v>
      </c>
      <c r="D25" s="19">
        <f>D26+D27+D28+D29+D30+D31+D32+D33+D34+D35+D36+D37+D38</f>
        <v>132660</v>
      </c>
      <c r="E25" s="97"/>
    </row>
    <row r="26" spans="1:5">
      <c r="A26" s="78" t="s">
        <v>72</v>
      </c>
      <c r="B26" s="79"/>
      <c r="C26" s="66"/>
      <c r="D26" s="67">
        <v>5234</v>
      </c>
      <c r="E26" s="69"/>
    </row>
    <row r="27" spans="1:5">
      <c r="A27" s="80" t="s">
        <v>36</v>
      </c>
      <c r="B27" s="81"/>
      <c r="C27" s="82"/>
      <c r="D27" s="83">
        <v>812</v>
      </c>
      <c r="E27" s="70"/>
    </row>
    <row r="28" spans="1:5">
      <c r="A28" s="80" t="s">
        <v>37</v>
      </c>
      <c r="B28" s="81"/>
      <c r="C28" s="82"/>
      <c r="D28" s="83">
        <v>8574</v>
      </c>
      <c r="E28" s="71"/>
    </row>
    <row r="29" spans="1:5">
      <c r="A29" s="80" t="s">
        <v>38</v>
      </c>
      <c r="B29" s="81"/>
      <c r="C29" s="82"/>
      <c r="D29" s="83">
        <v>5950</v>
      </c>
      <c r="E29" s="72"/>
    </row>
    <row r="30" spans="1:5">
      <c r="A30" s="80" t="s">
        <v>74</v>
      </c>
      <c r="B30" s="81"/>
      <c r="C30" s="82"/>
      <c r="D30" s="83">
        <v>1008</v>
      </c>
      <c r="E30" s="73"/>
    </row>
    <row r="31" spans="1:5">
      <c r="A31" s="80" t="s">
        <v>73</v>
      </c>
      <c r="B31" s="84"/>
      <c r="C31" s="84"/>
      <c r="D31" s="85">
        <v>4303</v>
      </c>
      <c r="E31" s="74"/>
    </row>
    <row r="32" spans="1:5">
      <c r="A32" s="80" t="s">
        <v>40</v>
      </c>
      <c r="B32" s="84"/>
      <c r="C32" s="84"/>
      <c r="D32" s="85">
        <v>11891</v>
      </c>
      <c r="E32" s="74"/>
    </row>
    <row r="33" spans="1:5">
      <c r="A33" s="80" t="s">
        <v>41</v>
      </c>
      <c r="B33" s="84"/>
      <c r="C33" s="84"/>
      <c r="D33" s="85">
        <v>1784</v>
      </c>
      <c r="E33" s="74"/>
    </row>
    <row r="34" spans="1:5">
      <c r="A34" s="80" t="s">
        <v>42</v>
      </c>
      <c r="B34" s="84"/>
      <c r="C34" s="84"/>
      <c r="D34" s="85">
        <v>3531</v>
      </c>
      <c r="E34" s="74"/>
    </row>
    <row r="35" spans="1:5">
      <c r="A35" s="80" t="s">
        <v>43</v>
      </c>
      <c r="B35" s="86"/>
      <c r="C35" s="82"/>
      <c r="D35" s="87">
        <v>6133</v>
      </c>
      <c r="E35" s="75"/>
    </row>
    <row r="36" spans="1:5" ht="32.25" customHeight="1">
      <c r="A36" s="89" t="s">
        <v>76</v>
      </c>
      <c r="B36" s="86"/>
      <c r="C36" s="82"/>
      <c r="D36" s="149">
        <v>38436</v>
      </c>
      <c r="E36" s="75"/>
    </row>
    <row r="37" spans="1:5">
      <c r="A37" s="80" t="s">
        <v>75</v>
      </c>
      <c r="B37" s="86"/>
      <c r="C37" s="82"/>
      <c r="D37" s="149">
        <v>2770</v>
      </c>
      <c r="E37" s="75"/>
    </row>
    <row r="38" spans="1:5" ht="20.25" customHeight="1">
      <c r="A38" s="89" t="s">
        <v>50</v>
      </c>
      <c r="B38" s="88"/>
      <c r="C38" s="82"/>
      <c r="D38" s="66">
        <v>42234</v>
      </c>
      <c r="E38" s="77"/>
    </row>
  </sheetData>
  <mergeCells count="2">
    <mergeCell ref="A2:B2"/>
    <mergeCell ref="B8:C8"/>
  </mergeCells>
  <pageMargins left="0.25" right="0.25" top="0.75" bottom="0.75" header="0.3" footer="0.3"/>
  <pageSetup paperSize="9" scale="90" fitToHeight="0" orientation="landscape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8"/>
  <sheetViews>
    <sheetView topLeftCell="D1" workbookViewId="0">
      <selection activeCell="F24" sqref="F24"/>
    </sheetView>
  </sheetViews>
  <sheetFormatPr defaultRowHeight="12.75"/>
  <cols>
    <col min="1" max="1" width="36.7109375" customWidth="1"/>
    <col min="2" max="2" width="9.140625" hidden="1" customWidth="1"/>
    <col min="4" max="4" width="10.42578125" customWidth="1"/>
    <col min="5" max="5" width="91.7109375" customWidth="1"/>
  </cols>
  <sheetData>
    <row r="1" spans="1:5" ht="15">
      <c r="A1" s="29" t="s">
        <v>142</v>
      </c>
      <c r="B1" s="27"/>
      <c r="C1" s="27"/>
      <c r="D1" s="27"/>
      <c r="E1" s="28"/>
    </row>
    <row r="2" spans="1:5" ht="14.25">
      <c r="A2" s="192"/>
      <c r="B2" s="193"/>
      <c r="C2" s="30"/>
      <c r="D2" s="105" t="s">
        <v>143</v>
      </c>
      <c r="E2" s="106"/>
    </row>
    <row r="3" spans="1:5" ht="29.25" customHeight="1">
      <c r="A3" s="107" t="s">
        <v>86</v>
      </c>
      <c r="B3" s="24"/>
      <c r="C3" s="24">
        <v>7047</v>
      </c>
      <c r="D3" s="94"/>
      <c r="E3" s="95"/>
    </row>
    <row r="4" spans="1:5">
      <c r="A4" s="32" t="s">
        <v>138</v>
      </c>
      <c r="B4" s="32"/>
      <c r="C4" s="32">
        <v>11</v>
      </c>
    </row>
    <row r="5" spans="1:5">
      <c r="A5" s="32" t="s">
        <v>139</v>
      </c>
      <c r="B5" s="32"/>
      <c r="C5" s="32">
        <v>11.5</v>
      </c>
    </row>
    <row r="6" spans="1:5" ht="13.5" thickBot="1"/>
    <row r="7" spans="1:5" ht="13.5" thickBot="1">
      <c r="A7" s="1" t="s">
        <v>0</v>
      </c>
      <c r="B7" s="1" t="s">
        <v>1</v>
      </c>
      <c r="C7" s="1" t="s">
        <v>2</v>
      </c>
      <c r="D7" s="2" t="s">
        <v>3</v>
      </c>
      <c r="E7" s="1" t="s">
        <v>4</v>
      </c>
    </row>
    <row r="8" spans="1:5" ht="13.5" thickBot="1">
      <c r="A8" s="3"/>
      <c r="B8" s="190"/>
      <c r="C8" s="191"/>
    </row>
    <row r="9" spans="1:5" ht="13.5" thickBot="1">
      <c r="A9" s="3"/>
      <c r="B9" s="1"/>
      <c r="C9" s="31"/>
      <c r="D9" s="90"/>
      <c r="E9" s="3"/>
    </row>
    <row r="10" spans="1:5" ht="36" customHeight="1" thickBot="1">
      <c r="A10" s="21" t="s">
        <v>144</v>
      </c>
      <c r="B10" s="31"/>
      <c r="C10" s="40"/>
      <c r="D10" s="90">
        <v>951345</v>
      </c>
      <c r="E10" s="96"/>
    </row>
    <row r="11" spans="1:5" ht="15" thickBot="1">
      <c r="A11" s="12" t="s">
        <v>15</v>
      </c>
      <c r="B11" s="31"/>
      <c r="C11" s="40">
        <f>C13+C14+C15+C16+C17+C18+C19+C21+C22+C23+C24+C25</f>
        <v>79061</v>
      </c>
      <c r="D11" s="90">
        <f>D13+D14+D15+D16+D17+D18+D19+D21+D22+D23+D24+D25</f>
        <v>948729</v>
      </c>
      <c r="E11" s="3"/>
    </row>
    <row r="12" spans="1:5" ht="13.5" thickBot="1">
      <c r="A12" s="146" t="s">
        <v>6</v>
      </c>
      <c r="B12" s="1"/>
      <c r="C12" s="1"/>
      <c r="D12" s="1"/>
      <c r="E12" s="3"/>
    </row>
    <row r="13" spans="1:5" ht="33" customHeight="1" thickBot="1">
      <c r="A13" s="125" t="s">
        <v>70</v>
      </c>
      <c r="B13" s="15"/>
      <c r="C13" s="5">
        <v>5796</v>
      </c>
      <c r="D13" s="5">
        <f>C13*12</f>
        <v>69552</v>
      </c>
      <c r="E13" s="43" t="s">
        <v>29</v>
      </c>
    </row>
    <row r="14" spans="1:5" ht="49.5" customHeight="1" thickBot="1">
      <c r="A14" s="147" t="s">
        <v>22</v>
      </c>
      <c r="B14" s="31">
        <v>14490</v>
      </c>
      <c r="C14" s="1">
        <v>7245</v>
      </c>
      <c r="D14" s="1">
        <f>C14*12</f>
        <v>86940</v>
      </c>
      <c r="E14" s="4" t="s">
        <v>7</v>
      </c>
    </row>
    <row r="15" spans="1:5" ht="47.25" customHeight="1" thickBot="1">
      <c r="A15" s="35" t="s">
        <v>23</v>
      </c>
      <c r="B15" s="31">
        <f>C15/C3</f>
        <v>0.82247765006385698</v>
      </c>
      <c r="C15" s="1">
        <v>5796</v>
      </c>
      <c r="D15" s="1">
        <f t="shared" ref="D15:D16" si="0">C15*12</f>
        <v>69552</v>
      </c>
      <c r="E15" s="4" t="s">
        <v>8</v>
      </c>
    </row>
    <row r="16" spans="1:5" ht="38.25" customHeight="1" thickBot="1">
      <c r="A16" s="35" t="s">
        <v>24</v>
      </c>
      <c r="B16" s="31">
        <f>C16/C3</f>
        <v>0.1470129132964382</v>
      </c>
      <c r="C16" s="1">
        <v>1036</v>
      </c>
      <c r="D16" s="1">
        <f t="shared" si="0"/>
        <v>12432</v>
      </c>
      <c r="E16" s="38" t="s">
        <v>9</v>
      </c>
    </row>
    <row r="17" spans="1:5" ht="24" customHeight="1">
      <c r="A17" s="124" t="s">
        <v>16</v>
      </c>
      <c r="B17" s="46">
        <f>C17/C3</f>
        <v>2.5000709521782318</v>
      </c>
      <c r="C17" s="61">
        <v>17618</v>
      </c>
      <c r="D17" s="62">
        <f>C17*12</f>
        <v>211416</v>
      </c>
      <c r="E17" s="158" t="s">
        <v>81</v>
      </c>
    </row>
    <row r="18" spans="1:5" ht="35.1" customHeight="1" thickBot="1">
      <c r="A18" s="100" t="s">
        <v>69</v>
      </c>
      <c r="B18" s="52">
        <f>C18/C3</f>
        <v>1.4706967503902371</v>
      </c>
      <c r="C18" s="19">
        <v>10364</v>
      </c>
      <c r="D18" s="19">
        <f>C18*12</f>
        <v>124368</v>
      </c>
      <c r="E18" s="104" t="s">
        <v>80</v>
      </c>
    </row>
    <row r="19" spans="1:5" ht="17.25" customHeight="1">
      <c r="A19" s="100" t="s">
        <v>71</v>
      </c>
      <c r="B19" s="52"/>
      <c r="C19" s="19">
        <v>854</v>
      </c>
      <c r="D19" s="19">
        <f>C19*12</f>
        <v>10248</v>
      </c>
      <c r="E19" s="49" t="s">
        <v>28</v>
      </c>
    </row>
    <row r="20" spans="1:5" ht="1.5" hidden="1" customHeight="1">
      <c r="A20" s="100"/>
      <c r="B20" s="52"/>
      <c r="C20" s="19"/>
      <c r="D20" s="19"/>
      <c r="E20" s="104"/>
    </row>
    <row r="21" spans="1:5" ht="15.75" customHeight="1">
      <c r="A21" s="51" t="s">
        <v>54</v>
      </c>
      <c r="B21" s="52">
        <f>C21/C3</f>
        <v>9.5217823187171841E-2</v>
      </c>
      <c r="C21" s="19">
        <v>671</v>
      </c>
      <c r="D21" s="19">
        <f>C21*12</f>
        <v>8052</v>
      </c>
      <c r="E21" s="53" t="s">
        <v>30</v>
      </c>
    </row>
    <row r="22" spans="1:5" ht="20.25" customHeight="1">
      <c r="A22" s="116" t="s">
        <v>55</v>
      </c>
      <c r="B22" s="56">
        <f>C22/C3</f>
        <v>0.30296580105009224</v>
      </c>
      <c r="C22" s="57">
        <v>2135</v>
      </c>
      <c r="D22" s="58">
        <f>C22*12</f>
        <v>25620</v>
      </c>
      <c r="E22" s="150" t="s">
        <v>31</v>
      </c>
    </row>
    <row r="23" spans="1:5" ht="20.25" customHeight="1">
      <c r="A23" s="138" t="s">
        <v>14</v>
      </c>
      <c r="B23" s="52"/>
      <c r="C23" s="19">
        <v>14720</v>
      </c>
      <c r="D23" s="19">
        <v>176638</v>
      </c>
      <c r="E23" s="148" t="s">
        <v>122</v>
      </c>
    </row>
    <row r="24" spans="1:5" ht="82.5" customHeight="1">
      <c r="A24" s="118" t="s">
        <v>56</v>
      </c>
      <c r="B24" s="56">
        <v>2</v>
      </c>
      <c r="C24" s="119">
        <v>8299</v>
      </c>
      <c r="D24" s="120">
        <f>C24*12</f>
        <v>99588</v>
      </c>
      <c r="E24" s="69" t="s">
        <v>12</v>
      </c>
    </row>
    <row r="25" spans="1:5">
      <c r="A25" s="63" t="s">
        <v>34</v>
      </c>
      <c r="B25" s="52">
        <f>C25/C3</f>
        <v>0.64240102171136659</v>
      </c>
      <c r="C25" s="19">
        <v>4527</v>
      </c>
      <c r="D25" s="19">
        <f>D26+D27+D28+D29+D30+D31+D32+D33+D34+D35+D36+D37+D38</f>
        <v>54323</v>
      </c>
      <c r="E25" s="97"/>
    </row>
    <row r="26" spans="1:5">
      <c r="A26" s="78" t="s">
        <v>72</v>
      </c>
      <c r="B26" s="79"/>
      <c r="C26" s="66"/>
      <c r="D26" s="67">
        <v>2143</v>
      </c>
      <c r="E26" s="69"/>
    </row>
    <row r="27" spans="1:5">
      <c r="A27" s="80" t="s">
        <v>36</v>
      </c>
      <c r="B27" s="81"/>
      <c r="C27" s="82"/>
      <c r="D27" s="83">
        <v>332</v>
      </c>
      <c r="E27" s="70"/>
    </row>
    <row r="28" spans="1:5">
      <c r="A28" s="80" t="s">
        <v>37</v>
      </c>
      <c r="B28" s="81"/>
      <c r="C28" s="82"/>
      <c r="D28" s="83">
        <v>3511</v>
      </c>
      <c r="E28" s="71"/>
    </row>
    <row r="29" spans="1:5">
      <c r="A29" s="80" t="s">
        <v>38</v>
      </c>
      <c r="B29" s="81"/>
      <c r="C29" s="82"/>
      <c r="D29" s="83">
        <v>2846</v>
      </c>
      <c r="E29" s="72"/>
    </row>
    <row r="30" spans="1:5">
      <c r="A30" s="80" t="s">
        <v>74</v>
      </c>
      <c r="B30" s="81"/>
      <c r="C30" s="82"/>
      <c r="D30" s="83">
        <v>412</v>
      </c>
      <c r="E30" s="73"/>
    </row>
    <row r="31" spans="1:5">
      <c r="A31" s="80" t="s">
        <v>73</v>
      </c>
      <c r="B31" s="84"/>
      <c r="C31" s="84"/>
      <c r="D31" s="85">
        <v>2581</v>
      </c>
      <c r="E31" s="74"/>
    </row>
    <row r="32" spans="1:5">
      <c r="A32" s="80" t="s">
        <v>40</v>
      </c>
      <c r="B32" s="84"/>
      <c r="C32" s="84"/>
      <c r="D32" s="85">
        <v>4687</v>
      </c>
      <c r="E32" s="74"/>
    </row>
    <row r="33" spans="1:5">
      <c r="A33" s="80" t="s">
        <v>41</v>
      </c>
      <c r="B33" s="84"/>
      <c r="C33" s="84"/>
      <c r="D33" s="85">
        <v>730</v>
      </c>
      <c r="E33" s="74"/>
    </row>
    <row r="34" spans="1:5">
      <c r="A34" s="80" t="s">
        <v>42</v>
      </c>
      <c r="B34" s="84"/>
      <c r="C34" s="84"/>
      <c r="D34" s="85">
        <v>1446</v>
      </c>
      <c r="E34" s="74"/>
    </row>
    <row r="35" spans="1:5">
      <c r="A35" s="80" t="s">
        <v>43</v>
      </c>
      <c r="B35" s="86"/>
      <c r="C35" s="82"/>
      <c r="D35" s="87">
        <v>2511</v>
      </c>
      <c r="E35" s="75"/>
    </row>
    <row r="36" spans="1:5" ht="36.75" customHeight="1">
      <c r="A36" s="89" t="s">
        <v>76</v>
      </c>
      <c r="B36" s="86"/>
      <c r="C36" s="82"/>
      <c r="D36" s="149">
        <v>15604</v>
      </c>
      <c r="E36" s="75"/>
    </row>
    <row r="37" spans="1:5">
      <c r="A37" s="80" t="s">
        <v>75</v>
      </c>
      <c r="B37" s="86"/>
      <c r="C37" s="82"/>
      <c r="D37" s="149">
        <v>1134</v>
      </c>
      <c r="E37" s="75"/>
    </row>
    <row r="38" spans="1:5" ht="22.5" customHeight="1">
      <c r="A38" s="89" t="s">
        <v>50</v>
      </c>
      <c r="B38" s="88"/>
      <c r="C38" s="82"/>
      <c r="D38" s="66">
        <v>16386</v>
      </c>
      <c r="E38" s="77"/>
    </row>
  </sheetData>
  <mergeCells count="2">
    <mergeCell ref="A2:B2"/>
    <mergeCell ref="B8:C8"/>
  </mergeCells>
  <pageMargins left="0.25" right="0.25" top="0.75" bottom="0.75" header="0.3" footer="0.3"/>
  <pageSetup paperSize="9" scale="98" fitToHeight="0" orientation="landscape" horizontalDpi="0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8"/>
  <sheetViews>
    <sheetView workbookViewId="0">
      <selection activeCell="J28" sqref="J28:J29"/>
    </sheetView>
  </sheetViews>
  <sheetFormatPr defaultRowHeight="12.75"/>
  <cols>
    <col min="1" max="1" width="33.42578125" customWidth="1"/>
    <col min="2" max="2" width="0.140625" customWidth="1"/>
    <col min="5" max="5" width="95.7109375" customWidth="1"/>
  </cols>
  <sheetData>
    <row r="1" spans="1:5" ht="15">
      <c r="A1" s="29" t="s">
        <v>145</v>
      </c>
      <c r="B1" s="27"/>
      <c r="C1" s="27"/>
      <c r="D1" s="27"/>
      <c r="E1" s="28"/>
    </row>
    <row r="2" spans="1:5" ht="14.25">
      <c r="A2" s="192"/>
      <c r="B2" s="193"/>
      <c r="C2" s="30"/>
      <c r="D2" s="105" t="s">
        <v>146</v>
      </c>
      <c r="E2" s="106"/>
    </row>
    <row r="3" spans="1:5">
      <c r="A3" s="107" t="s">
        <v>47</v>
      </c>
      <c r="B3" s="24"/>
      <c r="C3" s="24">
        <v>1593.4</v>
      </c>
      <c r="D3" s="94"/>
      <c r="E3" s="95"/>
    </row>
    <row r="4" spans="1:5">
      <c r="A4" s="32" t="s">
        <v>138</v>
      </c>
      <c r="B4" s="32"/>
      <c r="C4" s="32">
        <v>12.05</v>
      </c>
    </row>
    <row r="5" spans="1:5">
      <c r="A5" s="32" t="s">
        <v>139</v>
      </c>
      <c r="B5" s="32"/>
      <c r="C5" s="32">
        <v>13.97</v>
      </c>
    </row>
    <row r="6" spans="1:5" ht="13.5" thickBot="1"/>
    <row r="7" spans="1:5" ht="17.25" thickBot="1">
      <c r="A7" s="1" t="s">
        <v>0</v>
      </c>
      <c r="B7" s="1" t="s">
        <v>1</v>
      </c>
      <c r="C7" s="1" t="s">
        <v>2</v>
      </c>
      <c r="D7" s="2" t="s">
        <v>3</v>
      </c>
      <c r="E7" s="1" t="s">
        <v>4</v>
      </c>
    </row>
    <row r="8" spans="1:5" ht="13.5" thickBot="1">
      <c r="A8" s="3"/>
      <c r="B8" s="190"/>
      <c r="C8" s="191"/>
    </row>
    <row r="9" spans="1:5" ht="13.5" thickBot="1">
      <c r="A9" s="3"/>
      <c r="B9" s="1"/>
      <c r="C9" s="31"/>
      <c r="D9" s="90"/>
      <c r="E9" s="3"/>
    </row>
    <row r="10" spans="1:5" ht="15" thickBot="1">
      <c r="A10" s="21" t="s">
        <v>87</v>
      </c>
      <c r="B10" s="31"/>
      <c r="C10" s="40"/>
      <c r="D10" s="90">
        <v>249015</v>
      </c>
      <c r="E10" s="96"/>
    </row>
    <row r="11" spans="1:5" ht="15" thickBot="1">
      <c r="A11" s="12" t="s">
        <v>15</v>
      </c>
      <c r="B11" s="31"/>
      <c r="C11" s="40">
        <f>C13+C14+C15+C16+C17+C18+C19+C21+C22+C23+C24+C25</f>
        <v>20365</v>
      </c>
      <c r="D11" s="90">
        <f>D13+D14+D15+D16+D17+D18+D19+D21+D22+D23+D24+D25</f>
        <v>244380</v>
      </c>
      <c r="E11" s="3"/>
    </row>
    <row r="12" spans="1:5" ht="13.5" thickBot="1">
      <c r="A12" s="146" t="s">
        <v>6</v>
      </c>
      <c r="B12" s="1"/>
      <c r="C12" s="1"/>
      <c r="D12" s="1"/>
      <c r="E12" s="3"/>
    </row>
    <row r="13" spans="1:5" ht="39" customHeight="1" thickBot="1">
      <c r="A13" s="125" t="s">
        <v>70</v>
      </c>
      <c r="B13" s="15"/>
      <c r="C13" s="5">
        <v>2173</v>
      </c>
      <c r="D13" s="5">
        <f>C13*12</f>
        <v>26076</v>
      </c>
      <c r="E13" s="43" t="s">
        <v>29</v>
      </c>
    </row>
    <row r="14" spans="1:5" ht="48.75" customHeight="1" thickBot="1">
      <c r="A14" s="147" t="s">
        <v>22</v>
      </c>
      <c r="B14" s="31">
        <v>14490</v>
      </c>
      <c r="C14" s="1">
        <v>2174</v>
      </c>
      <c r="D14" s="1">
        <f>C14*12</f>
        <v>26088</v>
      </c>
      <c r="E14" s="4" t="s">
        <v>7</v>
      </c>
    </row>
    <row r="15" spans="1:5" ht="50.25" customHeight="1" thickBot="1">
      <c r="A15" s="35" t="s">
        <v>23</v>
      </c>
      <c r="B15" s="31">
        <f>C15/C3</f>
        <v>1.3643780594954185</v>
      </c>
      <c r="C15" s="1">
        <v>2174</v>
      </c>
      <c r="D15" s="1">
        <f t="shared" ref="D15:D16" si="0">C15*12</f>
        <v>26088</v>
      </c>
      <c r="E15" s="4" t="s">
        <v>8</v>
      </c>
    </row>
    <row r="16" spans="1:5" ht="36.75" customHeight="1" thickBot="1">
      <c r="A16" s="35" t="s">
        <v>24</v>
      </c>
      <c r="B16" s="31">
        <f>C16/C3</f>
        <v>1.0022593196937366</v>
      </c>
      <c r="C16" s="1">
        <v>1597</v>
      </c>
      <c r="D16" s="1">
        <f t="shared" si="0"/>
        <v>19164</v>
      </c>
      <c r="E16" s="38" t="s">
        <v>9</v>
      </c>
    </row>
    <row r="17" spans="1:5" ht="28.5" customHeight="1">
      <c r="A17" s="124" t="s">
        <v>16</v>
      </c>
      <c r="B17" s="46">
        <f>C17/C3</f>
        <v>2.6258315551650555</v>
      </c>
      <c r="C17" s="61">
        <v>4184</v>
      </c>
      <c r="D17" s="62">
        <f>C17*12</f>
        <v>50208</v>
      </c>
      <c r="E17" s="158" t="s">
        <v>81</v>
      </c>
    </row>
    <row r="18" spans="1:5" ht="35.1" customHeight="1" thickBot="1">
      <c r="A18" s="100" t="s">
        <v>69</v>
      </c>
      <c r="B18" s="52">
        <f>C18/C3</f>
        <v>2.0045186393874732</v>
      </c>
      <c r="C18" s="19">
        <v>3194</v>
      </c>
      <c r="D18" s="19">
        <f>C18*12</f>
        <v>38328</v>
      </c>
      <c r="E18" s="104" t="s">
        <v>80</v>
      </c>
    </row>
    <row r="19" spans="1:5" ht="18.75" customHeight="1">
      <c r="A19" s="100" t="s">
        <v>71</v>
      </c>
      <c r="B19" s="52"/>
      <c r="C19" s="19">
        <v>223</v>
      </c>
      <c r="D19" s="19">
        <f>C19*12</f>
        <v>2676</v>
      </c>
      <c r="E19" s="49" t="s">
        <v>28</v>
      </c>
    </row>
    <row r="20" spans="1:5" hidden="1">
      <c r="A20" s="100"/>
      <c r="B20" s="52"/>
      <c r="C20" s="19"/>
      <c r="D20" s="19"/>
      <c r="E20" s="104"/>
    </row>
    <row r="21" spans="1:5">
      <c r="A21" s="51" t="s">
        <v>54</v>
      </c>
      <c r="B21" s="52">
        <f>C21/C3</f>
        <v>0.10041420861051838</v>
      </c>
      <c r="C21" s="19">
        <v>160</v>
      </c>
      <c r="D21" s="19">
        <f>C21*12</f>
        <v>1920</v>
      </c>
      <c r="E21" s="53" t="s">
        <v>30</v>
      </c>
    </row>
    <row r="22" spans="1:5" ht="24" customHeight="1">
      <c r="A22" s="116" t="s">
        <v>55</v>
      </c>
      <c r="B22" s="56">
        <f>C22/C3</f>
        <v>0.3508221413329986</v>
      </c>
      <c r="C22" s="57">
        <v>559</v>
      </c>
      <c r="D22" s="58">
        <f>C22*12</f>
        <v>6708</v>
      </c>
      <c r="E22" s="150" t="s">
        <v>31</v>
      </c>
    </row>
    <row r="23" spans="1:5" ht="20.25" customHeight="1">
      <c r="A23" s="138" t="s">
        <v>14</v>
      </c>
      <c r="B23" s="52"/>
      <c r="C23" s="19">
        <v>577</v>
      </c>
      <c r="D23" s="19">
        <v>6922</v>
      </c>
      <c r="E23" s="148" t="s">
        <v>122</v>
      </c>
    </row>
    <row r="24" spans="1:5" ht="79.5" customHeight="1">
      <c r="A24" s="118" t="s">
        <v>56</v>
      </c>
      <c r="B24" s="56">
        <v>2</v>
      </c>
      <c r="C24" s="119">
        <v>2172</v>
      </c>
      <c r="D24" s="120">
        <f>C24*12</f>
        <v>26064</v>
      </c>
      <c r="E24" s="69" t="s">
        <v>12</v>
      </c>
    </row>
    <row r="25" spans="1:5">
      <c r="A25" s="63" t="s">
        <v>34</v>
      </c>
      <c r="B25" s="52">
        <f>C25/C3</f>
        <v>0.73929961089494156</v>
      </c>
      <c r="C25" s="19">
        <v>1178</v>
      </c>
      <c r="D25" s="19">
        <f>D26+D27+D28+D29+D30+D31+D32+D33+D34+D35+D36+D37+D38</f>
        <v>14138</v>
      </c>
      <c r="E25" s="97"/>
    </row>
    <row r="26" spans="1:5">
      <c r="A26" s="78" t="s">
        <v>72</v>
      </c>
      <c r="B26" s="79"/>
      <c r="C26" s="66"/>
      <c r="D26" s="67">
        <v>559</v>
      </c>
      <c r="E26" s="69"/>
    </row>
    <row r="27" spans="1:5">
      <c r="A27" s="80" t="s">
        <v>36</v>
      </c>
      <c r="B27" s="81"/>
      <c r="C27" s="82"/>
      <c r="D27" s="83">
        <v>86</v>
      </c>
      <c r="E27" s="70"/>
    </row>
    <row r="28" spans="1:5">
      <c r="A28" s="80" t="s">
        <v>37</v>
      </c>
      <c r="B28" s="81"/>
      <c r="C28" s="82"/>
      <c r="D28" s="83">
        <v>916</v>
      </c>
      <c r="E28" s="71"/>
    </row>
    <row r="29" spans="1:5">
      <c r="A29" s="80" t="s">
        <v>38</v>
      </c>
      <c r="B29" s="81"/>
      <c r="C29" s="82"/>
      <c r="D29" s="83">
        <v>743</v>
      </c>
      <c r="E29" s="72"/>
    </row>
    <row r="30" spans="1:5">
      <c r="A30" s="80" t="s">
        <v>74</v>
      </c>
      <c r="B30" s="81"/>
      <c r="C30" s="82"/>
      <c r="D30" s="83">
        <v>107</v>
      </c>
      <c r="E30" s="73"/>
    </row>
    <row r="31" spans="1:5">
      <c r="A31" s="80" t="s">
        <v>73</v>
      </c>
      <c r="B31" s="84"/>
      <c r="C31" s="84"/>
      <c r="D31" s="85">
        <v>674</v>
      </c>
      <c r="E31" s="74"/>
    </row>
    <row r="32" spans="1:5">
      <c r="A32" s="80" t="s">
        <v>40</v>
      </c>
      <c r="B32" s="84"/>
      <c r="C32" s="84"/>
      <c r="D32" s="85">
        <v>1785</v>
      </c>
      <c r="E32" s="74"/>
    </row>
    <row r="33" spans="1:5">
      <c r="A33" s="80" t="s">
        <v>41</v>
      </c>
      <c r="B33" s="84"/>
      <c r="C33" s="84"/>
      <c r="D33" s="85">
        <v>190</v>
      </c>
      <c r="E33" s="74"/>
    </row>
    <row r="34" spans="1:5">
      <c r="A34" s="80" t="s">
        <v>42</v>
      </c>
      <c r="B34" s="84"/>
      <c r="C34" s="84"/>
      <c r="D34" s="85">
        <v>377</v>
      </c>
      <c r="E34" s="74"/>
    </row>
    <row r="35" spans="1:5">
      <c r="A35" s="80" t="s">
        <v>43</v>
      </c>
      <c r="B35" s="86"/>
      <c r="C35" s="82"/>
      <c r="D35" s="87">
        <v>655</v>
      </c>
      <c r="E35" s="75"/>
    </row>
    <row r="36" spans="1:5" ht="30" customHeight="1">
      <c r="A36" s="89" t="s">
        <v>76</v>
      </c>
      <c r="B36" s="86"/>
      <c r="C36" s="82"/>
      <c r="D36" s="149">
        <v>3858</v>
      </c>
      <c r="E36" s="75"/>
    </row>
    <row r="37" spans="1:5">
      <c r="A37" s="80" t="s">
        <v>75</v>
      </c>
      <c r="B37" s="86"/>
      <c r="C37" s="82"/>
      <c r="D37" s="149">
        <v>296</v>
      </c>
      <c r="E37" s="75"/>
    </row>
    <row r="38" spans="1:5" ht="18.75" customHeight="1">
      <c r="A38" s="89" t="s">
        <v>50</v>
      </c>
      <c r="B38" s="88"/>
      <c r="C38" s="82"/>
      <c r="D38" s="66">
        <v>3892</v>
      </c>
      <c r="E38" s="77"/>
    </row>
  </sheetData>
  <mergeCells count="2">
    <mergeCell ref="A2:B2"/>
    <mergeCell ref="B8:C8"/>
  </mergeCells>
  <pageMargins left="0.25" right="0.25" top="0.75" bottom="0.75" header="0.3" footer="0.3"/>
  <pageSetup paperSize="9" scale="98" fitToHeight="0" orientation="landscape" horizontalDpi="0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9"/>
  <sheetViews>
    <sheetView workbookViewId="0">
      <selection activeCell="D2" sqref="D2"/>
    </sheetView>
  </sheetViews>
  <sheetFormatPr defaultRowHeight="12.75"/>
  <cols>
    <col min="1" max="1" width="39.28515625" customWidth="1"/>
    <col min="2" max="2" width="14.42578125" customWidth="1"/>
    <col min="3" max="3" width="10.85546875" customWidth="1"/>
    <col min="4" max="4" width="10.140625" customWidth="1"/>
    <col min="5" max="5" width="113.28515625" customWidth="1"/>
  </cols>
  <sheetData>
    <row r="1" spans="1:5" ht="15">
      <c r="A1" s="29" t="s">
        <v>151</v>
      </c>
      <c r="B1" s="27"/>
      <c r="C1" s="27"/>
      <c r="D1" s="27"/>
      <c r="E1" s="28"/>
    </row>
    <row r="2" spans="1:5" ht="14.25">
      <c r="A2" s="192"/>
      <c r="B2" s="193"/>
      <c r="C2" s="30"/>
      <c r="D2" s="105" t="s">
        <v>152</v>
      </c>
      <c r="E2" s="168"/>
    </row>
    <row r="3" spans="1:5" ht="39.75" customHeight="1">
      <c r="A3" s="160" t="s">
        <v>47</v>
      </c>
      <c r="B3" s="24"/>
      <c r="C3" s="159">
        <v>3910.1</v>
      </c>
      <c r="D3" s="94"/>
      <c r="E3" s="95"/>
    </row>
    <row r="4" spans="1:5" ht="14.25" customHeight="1">
      <c r="A4" s="32" t="s">
        <v>153</v>
      </c>
      <c r="B4" s="32">
        <v>12.55</v>
      </c>
      <c r="C4" s="32" t="s">
        <v>92</v>
      </c>
    </row>
    <row r="5" spans="1:5" ht="16.5" customHeight="1">
      <c r="A5" s="32" t="s">
        <v>154</v>
      </c>
      <c r="B5" s="32">
        <v>12.94</v>
      </c>
      <c r="C5" s="32" t="s">
        <v>92</v>
      </c>
    </row>
    <row r="6" spans="1:5" ht="13.5" thickBot="1"/>
    <row r="7" spans="1:5" ht="13.5" thickBot="1">
      <c r="A7" s="1" t="s">
        <v>0</v>
      </c>
      <c r="B7" s="1" t="s">
        <v>1</v>
      </c>
      <c r="C7" s="1" t="s">
        <v>2</v>
      </c>
      <c r="D7" s="2" t="s">
        <v>3</v>
      </c>
      <c r="E7" s="1" t="s">
        <v>4</v>
      </c>
    </row>
    <row r="8" spans="1:5" ht="13.5" thickBot="1">
      <c r="A8" s="3"/>
      <c r="B8" s="190"/>
      <c r="C8" s="191"/>
    </row>
    <row r="9" spans="1:5" ht="13.5" thickBot="1">
      <c r="A9" s="3"/>
      <c r="B9" s="1"/>
      <c r="C9" s="31"/>
      <c r="D9" s="90"/>
      <c r="E9" s="3"/>
    </row>
    <row r="10" spans="1:5" ht="29.25" customHeight="1" thickBot="1">
      <c r="A10" s="21" t="s">
        <v>87</v>
      </c>
      <c r="B10" s="31"/>
      <c r="C10" s="162">
        <f>D10/12</f>
        <v>49795.726666666662</v>
      </c>
      <c r="D10" s="161">
        <v>597548.72</v>
      </c>
      <c r="E10" s="96"/>
    </row>
    <row r="11" spans="1:5" ht="18" customHeight="1" thickBot="1">
      <c r="A11" s="12" t="s">
        <v>15</v>
      </c>
      <c r="B11" s="31"/>
      <c r="C11" s="163">
        <f>C13+C14+C15+C16+C17+C18+C19+C20+C22+C23+C24+C25+C26</f>
        <v>48277.249166666668</v>
      </c>
      <c r="D11" s="90">
        <f>D13+D14+D15+D16+D17+D18+D19+D20+D22+D23+D24+D25+D26</f>
        <v>579326.99</v>
      </c>
      <c r="E11" s="3"/>
    </row>
    <row r="12" spans="1:5" ht="17.25" customHeight="1" thickBot="1">
      <c r="A12" s="146" t="s">
        <v>6</v>
      </c>
      <c r="B12" s="1"/>
      <c r="C12" s="163"/>
      <c r="D12" s="1"/>
      <c r="E12" s="3"/>
    </row>
    <row r="13" spans="1:5" ht="42" customHeight="1" thickBot="1">
      <c r="A13" s="125" t="s">
        <v>70</v>
      </c>
      <c r="B13" s="31">
        <f>C13/C3</f>
        <v>1.1117362727295976</v>
      </c>
      <c r="C13" s="164">
        <v>4347</v>
      </c>
      <c r="D13" s="5">
        <f>C13*12</f>
        <v>52164</v>
      </c>
      <c r="E13" s="43" t="s">
        <v>29</v>
      </c>
    </row>
    <row r="14" spans="1:5" ht="33.75" customHeight="1" thickBot="1">
      <c r="A14" s="147" t="s">
        <v>22</v>
      </c>
      <c r="B14" s="31">
        <f>C14/C3</f>
        <v>1.4823150303061303</v>
      </c>
      <c r="C14" s="163">
        <v>5796</v>
      </c>
      <c r="D14" s="1">
        <f>C14*12</f>
        <v>69552</v>
      </c>
      <c r="E14" s="4" t="s">
        <v>7</v>
      </c>
    </row>
    <row r="15" spans="1:5" ht="54.75" customHeight="1" thickBot="1">
      <c r="A15" s="35" t="s">
        <v>23</v>
      </c>
      <c r="B15" s="31">
        <f>C15/C3</f>
        <v>0.92631901997391375</v>
      </c>
      <c r="C15" s="163">
        <v>3622</v>
      </c>
      <c r="D15" s="1">
        <f t="shared" ref="D15:D17" si="0">C15*12</f>
        <v>43464</v>
      </c>
      <c r="E15" s="4" t="s">
        <v>8</v>
      </c>
    </row>
    <row r="16" spans="1:5" ht="39.75" customHeight="1" thickBot="1">
      <c r="A16" s="35" t="s">
        <v>24</v>
      </c>
      <c r="B16" s="31">
        <f>C16/C3</f>
        <v>0.38106442290478504</v>
      </c>
      <c r="C16" s="163">
        <v>1490</v>
      </c>
      <c r="D16" s="1">
        <f t="shared" si="0"/>
        <v>17880</v>
      </c>
      <c r="E16" s="43" t="s">
        <v>9</v>
      </c>
    </row>
    <row r="17" spans="1:5" ht="39.75" customHeight="1" thickBot="1">
      <c r="A17" s="124" t="s">
        <v>88</v>
      </c>
      <c r="B17" s="46">
        <f>C17/C3</f>
        <v>0.25625943070509705</v>
      </c>
      <c r="C17" s="165">
        <v>1002</v>
      </c>
      <c r="D17" s="47">
        <f t="shared" si="0"/>
        <v>12024</v>
      </c>
      <c r="E17" s="104" t="s">
        <v>58</v>
      </c>
    </row>
    <row r="18" spans="1:5" ht="42.75" customHeight="1">
      <c r="A18" s="124" t="s">
        <v>16</v>
      </c>
      <c r="B18" s="46">
        <f>C18/C3</f>
        <v>2.5198844019334543</v>
      </c>
      <c r="C18" s="165">
        <v>9853</v>
      </c>
      <c r="D18" s="62">
        <f>C18*12</f>
        <v>118236</v>
      </c>
      <c r="E18" s="158" t="s">
        <v>81</v>
      </c>
    </row>
    <row r="19" spans="1:5" ht="29.25" customHeight="1" thickBot="1">
      <c r="A19" s="100" t="s">
        <v>69</v>
      </c>
      <c r="B19" s="52">
        <f>C19/C3</f>
        <v>1.9999488504130329</v>
      </c>
      <c r="C19" s="166">
        <v>7820</v>
      </c>
      <c r="D19" s="19">
        <f>C19*12</f>
        <v>93840</v>
      </c>
      <c r="E19" s="104" t="s">
        <v>91</v>
      </c>
    </row>
    <row r="20" spans="1:5">
      <c r="A20" s="100" t="s">
        <v>71</v>
      </c>
      <c r="B20" s="52">
        <f>C20/C3</f>
        <v>0.13989412035497814</v>
      </c>
      <c r="C20" s="166">
        <v>547</v>
      </c>
      <c r="D20" s="19">
        <f>C20*12</f>
        <v>6564</v>
      </c>
      <c r="E20" s="49" t="s">
        <v>28</v>
      </c>
    </row>
    <row r="21" spans="1:5">
      <c r="A21" s="100"/>
      <c r="B21" s="52"/>
      <c r="C21" s="166"/>
      <c r="D21" s="19"/>
      <c r="E21" s="104"/>
    </row>
    <row r="22" spans="1:5" ht="22.5" customHeight="1">
      <c r="A22" s="51" t="s">
        <v>54</v>
      </c>
      <c r="B22" s="52">
        <f>C22/C3</f>
        <v>9.9997442520651653E-2</v>
      </c>
      <c r="C22" s="166">
        <v>391</v>
      </c>
      <c r="D22" s="19">
        <f>C22*12</f>
        <v>4692</v>
      </c>
      <c r="E22" s="53" t="s">
        <v>30</v>
      </c>
    </row>
    <row r="23" spans="1:5" ht="43.5" customHeight="1">
      <c r="A23" s="116" t="s">
        <v>55</v>
      </c>
      <c r="B23" s="56">
        <f>C23/C3</f>
        <v>0.46597273727014654</v>
      </c>
      <c r="C23" s="167">
        <v>1822</v>
      </c>
      <c r="D23" s="58">
        <f>C23*12</f>
        <v>21864</v>
      </c>
      <c r="E23" s="150" t="s">
        <v>31</v>
      </c>
    </row>
    <row r="24" spans="1:5">
      <c r="A24" s="138" t="s">
        <v>14</v>
      </c>
      <c r="B24" s="52"/>
      <c r="C24" s="166">
        <f>D24/12</f>
        <v>1868.9991666666667</v>
      </c>
      <c r="D24" s="19">
        <v>22427.99</v>
      </c>
      <c r="E24" s="148" t="s">
        <v>122</v>
      </c>
    </row>
    <row r="25" spans="1:5" ht="76.5" customHeight="1">
      <c r="A25" s="118" t="s">
        <v>56</v>
      </c>
      <c r="B25" s="56">
        <f>C25/C3</f>
        <v>1.4600649599754483</v>
      </c>
      <c r="C25" s="167">
        <v>5709</v>
      </c>
      <c r="D25" s="120">
        <f>C25*12</f>
        <v>68508</v>
      </c>
      <c r="E25" s="69" t="s">
        <v>12</v>
      </c>
    </row>
    <row r="26" spans="1:5">
      <c r="A26" s="63" t="s">
        <v>34</v>
      </c>
      <c r="B26" s="52">
        <f>C26/C3</f>
        <v>1.0253574077389325</v>
      </c>
      <c r="C26" s="166">
        <f>D26/12</f>
        <v>4009.25</v>
      </c>
      <c r="D26" s="19">
        <f>D27+D28+D29+D30+D31+D32+D33+D34+D35+D36+D37+D38+D39</f>
        <v>48111</v>
      </c>
      <c r="E26" s="97"/>
    </row>
    <row r="27" spans="1:5">
      <c r="A27" s="78" t="s">
        <v>72</v>
      </c>
      <c r="B27" s="79"/>
      <c r="C27" s="66"/>
      <c r="D27" s="67">
        <v>1815</v>
      </c>
      <c r="E27" s="69"/>
    </row>
    <row r="28" spans="1:5">
      <c r="A28" s="80" t="s">
        <v>36</v>
      </c>
      <c r="B28" s="81"/>
      <c r="C28" s="82"/>
      <c r="D28" s="83">
        <v>116</v>
      </c>
      <c r="E28" s="70"/>
    </row>
    <row r="29" spans="1:5">
      <c r="A29" s="80" t="s">
        <v>37</v>
      </c>
      <c r="B29" s="81"/>
      <c r="C29" s="82"/>
      <c r="D29" s="83">
        <v>2487</v>
      </c>
      <c r="E29" s="71"/>
    </row>
    <row r="30" spans="1:5">
      <c r="A30" s="80" t="s">
        <v>38</v>
      </c>
      <c r="B30" s="81"/>
      <c r="C30" s="82"/>
      <c r="D30" s="83">
        <v>1174</v>
      </c>
      <c r="E30" s="72"/>
    </row>
    <row r="31" spans="1:5">
      <c r="A31" s="80" t="s">
        <v>74</v>
      </c>
      <c r="B31" s="81"/>
      <c r="C31" s="82"/>
      <c r="D31" s="83">
        <v>722</v>
      </c>
      <c r="E31" s="73"/>
    </row>
    <row r="32" spans="1:5">
      <c r="A32" s="80" t="s">
        <v>73</v>
      </c>
      <c r="B32" s="84"/>
      <c r="C32" s="84"/>
      <c r="D32" s="85">
        <v>981</v>
      </c>
      <c r="E32" s="74"/>
    </row>
    <row r="33" spans="1:5">
      <c r="A33" s="80" t="s">
        <v>40</v>
      </c>
      <c r="B33" s="84"/>
      <c r="C33" s="84"/>
      <c r="D33" s="85">
        <v>1185</v>
      </c>
      <c r="E33" s="74"/>
    </row>
    <row r="34" spans="1:5">
      <c r="A34" s="80" t="s">
        <v>41</v>
      </c>
      <c r="B34" s="84"/>
      <c r="C34" s="84"/>
      <c r="D34" s="85">
        <v>284</v>
      </c>
      <c r="E34" s="74"/>
    </row>
    <row r="35" spans="1:5">
      <c r="A35" s="80" t="s">
        <v>42</v>
      </c>
      <c r="B35" s="84"/>
      <c r="C35" s="84"/>
      <c r="D35" s="85">
        <v>1732</v>
      </c>
      <c r="E35" s="74"/>
    </row>
    <row r="36" spans="1:5">
      <c r="A36" s="80" t="s">
        <v>43</v>
      </c>
      <c r="B36" s="86"/>
      <c r="C36" s="82"/>
      <c r="D36" s="87">
        <v>2336</v>
      </c>
      <c r="E36" s="75"/>
    </row>
    <row r="37" spans="1:5" ht="33.75" customHeight="1">
      <c r="A37" s="89" t="s">
        <v>89</v>
      </c>
      <c r="B37" s="86"/>
      <c r="C37" s="82"/>
      <c r="D37" s="149">
        <v>11951</v>
      </c>
      <c r="E37" s="75"/>
    </row>
    <row r="38" spans="1:5">
      <c r="A38" s="80" t="s">
        <v>90</v>
      </c>
      <c r="B38" s="86"/>
      <c r="C38" s="82"/>
      <c r="D38" s="149">
        <v>4302</v>
      </c>
      <c r="E38" s="75"/>
    </row>
    <row r="39" spans="1:5">
      <c r="A39" s="89" t="s">
        <v>50</v>
      </c>
      <c r="B39" s="88"/>
      <c r="C39" s="82"/>
      <c r="D39" s="66">
        <v>19026</v>
      </c>
      <c r="E39" s="77"/>
    </row>
  </sheetData>
  <mergeCells count="2">
    <mergeCell ref="A2:B2"/>
    <mergeCell ref="B8:C8"/>
  </mergeCells>
  <pageMargins left="0.25" right="0.25" top="0.75" bottom="0.75" header="0.3" footer="0.3"/>
  <pageSetup paperSize="9" scale="77" fitToHeight="0" orientation="landscape" horizontalDpi="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"/>
  <sheetViews>
    <sheetView workbookViewId="0">
      <selection activeCell="E17" sqref="E17"/>
    </sheetView>
  </sheetViews>
  <sheetFormatPr defaultRowHeight="12.75"/>
  <cols>
    <col min="1" max="1" width="36" customWidth="1"/>
    <col min="2" max="2" width="0.140625" customWidth="1"/>
    <col min="3" max="3" width="13.28515625" customWidth="1"/>
    <col min="4" max="4" width="13.85546875" customWidth="1"/>
    <col min="5" max="5" width="96.42578125" customWidth="1"/>
  </cols>
  <sheetData>
    <row r="1" spans="1:7" ht="15">
      <c r="A1" s="29" t="s">
        <v>148</v>
      </c>
      <c r="B1" s="27"/>
      <c r="C1" s="27"/>
      <c r="D1" s="27"/>
      <c r="E1" s="28"/>
    </row>
    <row r="2" spans="1:7" ht="14.25">
      <c r="A2" s="192" t="s">
        <v>19</v>
      </c>
      <c r="B2" s="193"/>
      <c r="C2" s="30">
        <v>1992</v>
      </c>
      <c r="D2" s="114" t="s">
        <v>149</v>
      </c>
      <c r="E2" s="113"/>
    </row>
    <row r="3" spans="1:7" ht="36" customHeight="1">
      <c r="A3" s="107" t="s">
        <v>20</v>
      </c>
      <c r="B3" s="24"/>
      <c r="C3" s="132">
        <v>9628.7999999999993</v>
      </c>
      <c r="D3" s="200" t="s">
        <v>159</v>
      </c>
      <c r="E3" s="201"/>
      <c r="F3" s="172"/>
      <c r="G3" s="172"/>
    </row>
    <row r="4" spans="1:7">
      <c r="A4" s="32"/>
      <c r="B4" s="32"/>
      <c r="C4" s="173"/>
      <c r="D4" s="175" t="s">
        <v>95</v>
      </c>
      <c r="E4" s="174"/>
    </row>
    <row r="5" spans="1:7">
      <c r="A5" s="32"/>
      <c r="B5" s="32"/>
      <c r="C5" s="32"/>
    </row>
    <row r="6" spans="1:7" ht="13.5" thickBot="1"/>
    <row r="7" spans="1:7" ht="13.5" thickBot="1">
      <c r="A7" s="1" t="s">
        <v>0</v>
      </c>
      <c r="B7" s="1" t="s">
        <v>1</v>
      </c>
      <c r="C7" s="1" t="s">
        <v>2</v>
      </c>
      <c r="D7" s="2" t="s">
        <v>3</v>
      </c>
      <c r="E7" s="1" t="s">
        <v>4</v>
      </c>
    </row>
    <row r="8" spans="1:7" ht="50.25" customHeight="1" thickBot="1">
      <c r="A8" s="21" t="s">
        <v>21</v>
      </c>
      <c r="B8" s="1"/>
      <c r="C8" s="40">
        <f>D8/12</f>
        <v>121033</v>
      </c>
      <c r="D8" s="90">
        <v>1452396</v>
      </c>
      <c r="E8" s="96"/>
    </row>
    <row r="9" spans="1:7" ht="15" thickBot="1">
      <c r="A9" s="12" t="s">
        <v>15</v>
      </c>
      <c r="B9" s="31"/>
      <c r="C9" s="40">
        <f>C11+C12+C14+C15+C16+C17+C18+C19+C20+C21+C22+C23</f>
        <v>114899.83333333333</v>
      </c>
      <c r="D9" s="90">
        <f>D11+D12+D13+D14+D15+D16+D17+D18+D19+D20+D21+D22+D23</f>
        <v>1397638</v>
      </c>
      <c r="E9" s="3"/>
    </row>
    <row r="10" spans="1:7" ht="29.25" customHeight="1" thickBot="1">
      <c r="A10" s="3" t="s">
        <v>6</v>
      </c>
      <c r="B10" s="1"/>
      <c r="C10" s="16"/>
      <c r="D10" s="16"/>
      <c r="E10" s="3"/>
    </row>
    <row r="11" spans="1:7" ht="81.75" customHeight="1" thickBot="1">
      <c r="A11" s="35" t="s">
        <v>22</v>
      </c>
      <c r="B11" s="169">
        <v>1.54</v>
      </c>
      <c r="C11" s="19">
        <v>14506</v>
      </c>
      <c r="D11" s="19">
        <f t="shared" ref="D11:D15" si="0">C11*12</f>
        <v>174072</v>
      </c>
      <c r="E11" s="23" t="s">
        <v>7</v>
      </c>
    </row>
    <row r="12" spans="1:7" ht="81.75" customHeight="1">
      <c r="A12" s="124" t="s">
        <v>23</v>
      </c>
      <c r="B12" s="170">
        <v>0.77</v>
      </c>
      <c r="C12" s="19">
        <v>7253</v>
      </c>
      <c r="D12" s="19">
        <f t="shared" si="0"/>
        <v>87036</v>
      </c>
      <c r="E12" s="181" t="s">
        <v>8</v>
      </c>
    </row>
    <row r="13" spans="1:7" ht="39" customHeight="1">
      <c r="A13" s="125" t="s">
        <v>93</v>
      </c>
      <c r="B13" s="178"/>
      <c r="C13" s="19">
        <v>1570</v>
      </c>
      <c r="D13" s="19">
        <f>C13*12</f>
        <v>18840</v>
      </c>
      <c r="E13" s="182" t="s">
        <v>94</v>
      </c>
    </row>
    <row r="14" spans="1:7" ht="76.5" customHeight="1" thickBot="1">
      <c r="A14" s="147" t="s">
        <v>24</v>
      </c>
      <c r="B14" s="176">
        <v>0.28999999999999998</v>
      </c>
      <c r="C14" s="19">
        <v>2732</v>
      </c>
      <c r="D14" s="19">
        <f t="shared" si="0"/>
        <v>32784</v>
      </c>
      <c r="E14" s="183" t="s">
        <v>9</v>
      </c>
    </row>
    <row r="15" spans="1:7" ht="43.5" customHeight="1" thickBot="1">
      <c r="A15" s="35" t="s">
        <v>25</v>
      </c>
      <c r="B15" s="169">
        <v>1.54</v>
      </c>
      <c r="C15" s="19">
        <v>14506</v>
      </c>
      <c r="D15" s="19">
        <f t="shared" si="0"/>
        <v>174072</v>
      </c>
      <c r="E15" s="181" t="s">
        <v>29</v>
      </c>
    </row>
    <row r="16" spans="1:7" ht="45.75" customHeight="1" thickBot="1">
      <c r="A16" s="34" t="s">
        <v>10</v>
      </c>
      <c r="B16" s="169">
        <v>2.2200000000000002</v>
      </c>
      <c r="C16" s="157">
        <v>25227</v>
      </c>
      <c r="D16" s="157">
        <f>C16*12</f>
        <v>302724</v>
      </c>
      <c r="E16" s="184" t="s">
        <v>96</v>
      </c>
    </row>
    <row r="17" spans="1:5" ht="57.75" customHeight="1" thickBot="1">
      <c r="A17" s="39" t="s">
        <v>26</v>
      </c>
      <c r="B17" s="169"/>
      <c r="C17" s="19">
        <v>16202</v>
      </c>
      <c r="D17" s="19">
        <f>C17*12</f>
        <v>194424</v>
      </c>
      <c r="E17" s="185" t="s">
        <v>27</v>
      </c>
    </row>
    <row r="18" spans="1:5" ht="35.25" customHeight="1">
      <c r="A18" s="55" t="s">
        <v>32</v>
      </c>
      <c r="B18" s="170">
        <v>0.14000000000000001</v>
      </c>
      <c r="C18" s="19">
        <v>1348</v>
      </c>
      <c r="D18" s="19">
        <f>C18*12</f>
        <v>16176</v>
      </c>
      <c r="E18" s="186" t="s">
        <v>28</v>
      </c>
    </row>
    <row r="19" spans="1:5" ht="24.75" customHeight="1">
      <c r="A19" s="51" t="s">
        <v>13</v>
      </c>
      <c r="B19" s="178">
        <v>0.11</v>
      </c>
      <c r="C19" s="19">
        <v>1059</v>
      </c>
      <c r="D19" s="19">
        <f>C19*12</f>
        <v>12708</v>
      </c>
      <c r="E19" s="187" t="s">
        <v>30</v>
      </c>
    </row>
    <row r="20" spans="1:5" ht="35.25" customHeight="1">
      <c r="A20" s="116" t="s">
        <v>17</v>
      </c>
      <c r="B20" s="179">
        <v>0.35</v>
      </c>
      <c r="C20" s="19">
        <v>3297</v>
      </c>
      <c r="D20" s="19">
        <f>C20*12</f>
        <v>39564</v>
      </c>
      <c r="E20" s="188" t="s">
        <v>31</v>
      </c>
    </row>
    <row r="21" spans="1:5" ht="37.5" customHeight="1">
      <c r="A21" s="122" t="s">
        <v>33</v>
      </c>
      <c r="B21" s="180">
        <f>C21/C3</f>
        <v>0.88910352276503823</v>
      </c>
      <c r="C21" s="20">
        <f>D21/12</f>
        <v>8561</v>
      </c>
      <c r="D21" s="20">
        <v>102732</v>
      </c>
      <c r="E21" s="123" t="s">
        <v>150</v>
      </c>
    </row>
    <row r="22" spans="1:5" ht="78" customHeight="1">
      <c r="A22" s="118" t="s">
        <v>46</v>
      </c>
      <c r="B22" s="179">
        <f>C22/C3</f>
        <v>1.4596834496510469</v>
      </c>
      <c r="C22" s="157">
        <v>14055</v>
      </c>
      <c r="D22" s="157">
        <f>C22*12</f>
        <v>168660</v>
      </c>
      <c r="E22" s="189" t="s">
        <v>12</v>
      </c>
    </row>
    <row r="23" spans="1:5">
      <c r="A23" s="63" t="s">
        <v>34</v>
      </c>
      <c r="B23" s="64">
        <f>C23/C3</f>
        <v>0.63910698460175031</v>
      </c>
      <c r="C23" s="177">
        <f>D23/12</f>
        <v>6153.833333333333</v>
      </c>
      <c r="D23" s="65">
        <f>D24+D25+D26+D27+D28+D29+D30+D31+D32+D33+D34+D35+D36</f>
        <v>73846</v>
      </c>
      <c r="E23" s="97"/>
    </row>
    <row r="24" spans="1:5">
      <c r="A24" s="78" t="s">
        <v>35</v>
      </c>
      <c r="B24" s="79"/>
      <c r="C24" s="66"/>
      <c r="D24" s="67">
        <v>2584</v>
      </c>
      <c r="E24" s="69"/>
    </row>
    <row r="25" spans="1:5">
      <c r="A25" s="80" t="s">
        <v>36</v>
      </c>
      <c r="B25" s="81"/>
      <c r="C25" s="82"/>
      <c r="D25" s="83">
        <v>1023</v>
      </c>
      <c r="E25" s="70"/>
    </row>
    <row r="26" spans="1:5">
      <c r="A26" s="80" t="s">
        <v>37</v>
      </c>
      <c r="B26" s="81"/>
      <c r="C26" s="82"/>
      <c r="D26" s="83">
        <v>3991</v>
      </c>
      <c r="E26" s="71"/>
    </row>
    <row r="27" spans="1:5">
      <c r="A27" s="80" t="s">
        <v>38</v>
      </c>
      <c r="B27" s="81"/>
      <c r="C27" s="82"/>
      <c r="D27" s="83">
        <v>2222</v>
      </c>
      <c r="E27" s="72"/>
    </row>
    <row r="28" spans="1:5">
      <c r="A28" s="80" t="s">
        <v>18</v>
      </c>
      <c r="B28" s="81"/>
      <c r="C28" s="82"/>
      <c r="D28" s="83">
        <v>0</v>
      </c>
      <c r="E28" s="73"/>
    </row>
    <row r="29" spans="1:5">
      <c r="A29" s="80" t="s">
        <v>39</v>
      </c>
      <c r="B29" s="84"/>
      <c r="C29" s="84"/>
      <c r="D29" s="85">
        <v>3221</v>
      </c>
      <c r="E29" s="74"/>
    </row>
    <row r="30" spans="1:5">
      <c r="A30" s="80" t="s">
        <v>40</v>
      </c>
      <c r="B30" s="84"/>
      <c r="C30" s="84"/>
      <c r="D30" s="85">
        <v>5254</v>
      </c>
      <c r="E30" s="74"/>
    </row>
    <row r="31" spans="1:5">
      <c r="A31" s="80" t="s">
        <v>41</v>
      </c>
      <c r="B31" s="84"/>
      <c r="C31" s="84"/>
      <c r="D31" s="85">
        <v>0</v>
      </c>
      <c r="E31" s="74"/>
    </row>
    <row r="32" spans="1:5">
      <c r="A32" s="80" t="s">
        <v>42</v>
      </c>
      <c r="B32" s="84"/>
      <c r="C32" s="84"/>
      <c r="D32" s="85">
        <v>2652</v>
      </c>
      <c r="E32" s="74"/>
    </row>
    <row r="33" spans="1:5">
      <c r="A33" s="80" t="s">
        <v>43</v>
      </c>
      <c r="B33" s="86"/>
      <c r="C33" s="82"/>
      <c r="D33" s="87">
        <v>2031</v>
      </c>
      <c r="E33" s="75"/>
    </row>
    <row r="34" spans="1:5">
      <c r="A34" s="80" t="s">
        <v>44</v>
      </c>
      <c r="B34" s="86"/>
      <c r="C34" s="82"/>
      <c r="D34" s="83">
        <v>9308</v>
      </c>
      <c r="E34" s="75"/>
    </row>
    <row r="35" spans="1:5" ht="25.5">
      <c r="A35" s="89" t="s">
        <v>45</v>
      </c>
      <c r="B35" s="86"/>
      <c r="C35" s="82"/>
      <c r="D35" s="83">
        <v>20122</v>
      </c>
      <c r="E35" s="75"/>
    </row>
    <row r="36" spans="1:5">
      <c r="A36" s="114" t="s">
        <v>50</v>
      </c>
      <c r="B36" s="88"/>
      <c r="C36" s="82"/>
      <c r="D36" s="171">
        <v>21438</v>
      </c>
      <c r="E36" s="77"/>
    </row>
  </sheetData>
  <mergeCells count="2">
    <mergeCell ref="A2:B2"/>
    <mergeCell ref="D3:E3"/>
  </mergeCells>
  <pageMargins left="0.25" right="0.25" top="0.75" bottom="0.75" header="0.3" footer="0.3"/>
  <pageSetup paperSize="9" scale="81" fitToHeight="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6"/>
  <sheetViews>
    <sheetView workbookViewId="0">
      <selection activeCell="H17" sqref="H17"/>
    </sheetView>
  </sheetViews>
  <sheetFormatPr defaultRowHeight="12.75"/>
  <cols>
    <col min="1" max="1" width="35.42578125" customWidth="1"/>
    <col min="2" max="2" width="26" customWidth="1"/>
    <col min="3" max="3" width="11.7109375" customWidth="1"/>
    <col min="4" max="4" width="9.140625" customWidth="1"/>
    <col min="5" max="5" width="112.7109375" customWidth="1"/>
  </cols>
  <sheetData>
    <row r="1" spans="1:5" ht="15">
      <c r="A1" s="29" t="s">
        <v>103</v>
      </c>
      <c r="B1" s="27"/>
      <c r="C1" s="27"/>
      <c r="D1" s="27"/>
      <c r="E1" s="28"/>
    </row>
    <row r="2" spans="1:5" ht="14.25">
      <c r="A2" s="192" t="s">
        <v>19</v>
      </c>
      <c r="B2" s="193"/>
      <c r="C2" s="30"/>
      <c r="D2" s="105"/>
      <c r="E2" s="106"/>
    </row>
    <row r="3" spans="1:5" ht="15.75" customHeight="1">
      <c r="A3" s="25" t="s">
        <v>47</v>
      </c>
      <c r="B3" s="24"/>
      <c r="C3" s="24">
        <v>3698.68</v>
      </c>
      <c r="D3" s="94"/>
      <c r="E3" s="95"/>
    </row>
    <row r="4" spans="1:5" ht="15.75" customHeight="1">
      <c r="A4" s="32" t="s">
        <v>104</v>
      </c>
      <c r="B4" s="32"/>
      <c r="C4" s="32">
        <v>10</v>
      </c>
    </row>
    <row r="5" spans="1:5" ht="15.75" customHeight="1">
      <c r="A5" s="32"/>
      <c r="B5" s="32"/>
      <c r="C5" s="32"/>
    </row>
    <row r="6" spans="1:5" ht="13.5" thickBot="1"/>
    <row r="7" spans="1:5" ht="17.25" thickBot="1">
      <c r="A7" s="1" t="s">
        <v>0</v>
      </c>
      <c r="B7" s="1" t="s">
        <v>1</v>
      </c>
      <c r="C7" s="1" t="s">
        <v>2</v>
      </c>
      <c r="D7" s="2" t="s">
        <v>3</v>
      </c>
      <c r="E7" s="1" t="s">
        <v>4</v>
      </c>
    </row>
    <row r="8" spans="1:5" ht="13.5" thickBot="1">
      <c r="A8" s="3"/>
      <c r="B8" s="190"/>
      <c r="C8" s="191"/>
    </row>
    <row r="9" spans="1:5" ht="17.25" customHeight="1" thickBot="1">
      <c r="A9" s="3"/>
      <c r="B9" s="1"/>
      <c r="C9" s="31"/>
      <c r="D9" s="90"/>
      <c r="E9" s="3"/>
    </row>
    <row r="10" spans="1:5" ht="28.5" customHeight="1" thickBot="1">
      <c r="A10" s="21" t="s">
        <v>48</v>
      </c>
      <c r="B10" s="31"/>
      <c r="C10" s="31"/>
      <c r="D10" s="90">
        <v>443668</v>
      </c>
      <c r="E10" s="96"/>
    </row>
    <row r="11" spans="1:5" ht="15" thickBot="1">
      <c r="A11" s="12" t="s">
        <v>15</v>
      </c>
      <c r="B11" s="31">
        <f>B13+B14+B15+B16+B17+B18+B19+B20+B21+B22+B23</f>
        <v>9.9960566472363102</v>
      </c>
      <c r="C11" s="40">
        <f>C13+C14+C15+C16+C17+C18+C19+C20+C21+C22+C23</f>
        <v>36972</v>
      </c>
      <c r="D11" s="90">
        <f>D13+D14+D15+D16+D17+D18+D19+D20+D21+D22+D23</f>
        <v>443668</v>
      </c>
      <c r="E11" s="3"/>
    </row>
    <row r="12" spans="1:5" ht="13.5" thickBot="1">
      <c r="A12" s="3" t="s">
        <v>6</v>
      </c>
      <c r="B12" s="1"/>
      <c r="C12" s="1"/>
      <c r="D12" s="1"/>
      <c r="E12" s="3"/>
    </row>
    <row r="13" spans="1:5" ht="40.5" customHeight="1" thickBot="1">
      <c r="A13" s="35" t="s">
        <v>22</v>
      </c>
      <c r="B13" s="31">
        <f>C13/C3</f>
        <v>1.5670455405712309</v>
      </c>
      <c r="C13" s="1">
        <v>5796</v>
      </c>
      <c r="D13" s="1">
        <f>C13*12</f>
        <v>69552</v>
      </c>
      <c r="E13" s="4" t="s">
        <v>7</v>
      </c>
    </row>
    <row r="14" spans="1:5" ht="33.75" thickBot="1">
      <c r="A14" s="35" t="s">
        <v>23</v>
      </c>
      <c r="B14" s="31">
        <f>C14/C3</f>
        <v>1.1752841554284232</v>
      </c>
      <c r="C14" s="1">
        <v>4347</v>
      </c>
      <c r="D14" s="1">
        <f t="shared" ref="D14:D15" si="0">C14*12</f>
        <v>52164</v>
      </c>
      <c r="E14" s="4" t="s">
        <v>8</v>
      </c>
    </row>
    <row r="15" spans="1:5" ht="33.75" thickBot="1">
      <c r="A15" s="35" t="s">
        <v>24</v>
      </c>
      <c r="B15" s="31">
        <f>C15/C3</f>
        <v>0.39176138514280773</v>
      </c>
      <c r="C15" s="1">
        <v>1449</v>
      </c>
      <c r="D15" s="1">
        <f t="shared" si="0"/>
        <v>17388</v>
      </c>
      <c r="E15" s="38" t="s">
        <v>9</v>
      </c>
    </row>
    <row r="16" spans="1:5" ht="26.25" customHeight="1" thickBot="1">
      <c r="A16" s="35" t="s">
        <v>49</v>
      </c>
      <c r="B16" s="33">
        <f>C16/C3</f>
        <v>1.9588069257140386</v>
      </c>
      <c r="C16" s="37">
        <v>7245</v>
      </c>
      <c r="D16" s="41">
        <f>C16*12</f>
        <v>86940</v>
      </c>
      <c r="E16" s="44" t="s">
        <v>11</v>
      </c>
    </row>
    <row r="17" spans="1:5" ht="39.75" customHeight="1">
      <c r="A17" s="99" t="s">
        <v>51</v>
      </c>
      <c r="B17" s="46">
        <f>C17/C3</f>
        <v>1.3713000313625403</v>
      </c>
      <c r="C17" s="16">
        <v>5072</v>
      </c>
      <c r="D17" s="47">
        <f>C17*12</f>
        <v>60864</v>
      </c>
      <c r="E17" s="49" t="s">
        <v>27</v>
      </c>
    </row>
    <row r="18" spans="1:5" ht="24" customHeight="1">
      <c r="A18" s="100" t="s">
        <v>57</v>
      </c>
      <c r="B18" s="52">
        <v>0.11</v>
      </c>
      <c r="C18" s="19">
        <v>407</v>
      </c>
      <c r="D18" s="19">
        <f>C18*12</f>
        <v>4884</v>
      </c>
      <c r="E18" s="104" t="s">
        <v>58</v>
      </c>
    </row>
    <row r="19" spans="1:5" ht="26.25" customHeight="1">
      <c r="A19" s="101" t="s">
        <v>52</v>
      </c>
      <c r="B19" s="102">
        <f>C19/C3</f>
        <v>7.8135983648220456E-2</v>
      </c>
      <c r="C19" s="103">
        <v>289</v>
      </c>
      <c r="D19" s="103">
        <f>C19*12</f>
        <v>3468</v>
      </c>
      <c r="E19" s="98" t="s">
        <v>53</v>
      </c>
    </row>
    <row r="20" spans="1:5" ht="15" customHeight="1">
      <c r="A20" s="51" t="s">
        <v>54</v>
      </c>
      <c r="B20" s="52">
        <f>C20/C3</f>
        <v>0.11274292450279559</v>
      </c>
      <c r="C20" s="19">
        <v>417</v>
      </c>
      <c r="D20" s="19">
        <v>5000</v>
      </c>
      <c r="E20" s="53" t="s">
        <v>30</v>
      </c>
    </row>
    <row r="21" spans="1:5" ht="24" customHeight="1" thickBot="1">
      <c r="A21" s="50" t="s">
        <v>55</v>
      </c>
      <c r="B21" s="56">
        <f>C21/C3</f>
        <v>0.35012490942714702</v>
      </c>
      <c r="C21" s="57">
        <v>1295</v>
      </c>
      <c r="D21" s="58">
        <f>C21*12</f>
        <v>15540</v>
      </c>
      <c r="E21" s="54" t="s">
        <v>31</v>
      </c>
    </row>
    <row r="22" spans="1:5" ht="86.25" customHeight="1">
      <c r="A22" s="60" t="s">
        <v>56</v>
      </c>
      <c r="B22" s="46">
        <v>2</v>
      </c>
      <c r="C22" s="61">
        <v>7397</v>
      </c>
      <c r="D22" s="62">
        <f>C22*12</f>
        <v>88764</v>
      </c>
      <c r="E22" s="68" t="s">
        <v>12</v>
      </c>
    </row>
    <row r="23" spans="1:5">
      <c r="A23" s="63" t="s">
        <v>34</v>
      </c>
      <c r="B23" s="52">
        <f>C23/C3</f>
        <v>0.88085479143910805</v>
      </c>
      <c r="C23" s="19">
        <v>3258</v>
      </c>
      <c r="D23" s="65">
        <f>D24+D25+D26+D27+D28+D29+D30+D31+D32+D33+D34+D35</f>
        <v>39104</v>
      </c>
      <c r="E23" s="97"/>
    </row>
    <row r="24" spans="1:5">
      <c r="A24" s="78" t="s">
        <v>35</v>
      </c>
      <c r="B24" s="79"/>
      <c r="C24" s="66"/>
      <c r="D24" s="67">
        <v>2690</v>
      </c>
      <c r="E24" s="69"/>
    </row>
    <row r="25" spans="1:5">
      <c r="A25" s="80" t="s">
        <v>36</v>
      </c>
      <c r="B25" s="81"/>
      <c r="C25" s="82"/>
      <c r="D25" s="83">
        <v>3180</v>
      </c>
      <c r="E25" s="70"/>
    </row>
    <row r="26" spans="1:5">
      <c r="A26" s="80" t="s">
        <v>37</v>
      </c>
      <c r="B26" s="81"/>
      <c r="C26" s="82"/>
      <c r="D26" s="83">
        <v>6174</v>
      </c>
      <c r="E26" s="71"/>
    </row>
    <row r="27" spans="1:5">
      <c r="A27" s="80" t="s">
        <v>38</v>
      </c>
      <c r="B27" s="81"/>
      <c r="C27" s="82"/>
      <c r="D27" s="83">
        <v>2280</v>
      </c>
      <c r="E27" s="72"/>
    </row>
    <row r="28" spans="1:5">
      <c r="A28" s="80" t="s">
        <v>18</v>
      </c>
      <c r="B28" s="81"/>
      <c r="C28" s="82"/>
      <c r="D28" s="83">
        <v>1328</v>
      </c>
      <c r="E28" s="73"/>
    </row>
    <row r="29" spans="1:5">
      <c r="A29" s="80" t="s">
        <v>39</v>
      </c>
      <c r="B29" s="84"/>
      <c r="C29" s="84"/>
      <c r="D29" s="85">
        <v>2372</v>
      </c>
      <c r="E29" s="74"/>
    </row>
    <row r="30" spans="1:5">
      <c r="A30" s="80" t="s">
        <v>40</v>
      </c>
      <c r="B30" s="84"/>
      <c r="C30" s="84"/>
      <c r="D30" s="85">
        <v>3915</v>
      </c>
      <c r="E30" s="74"/>
    </row>
    <row r="31" spans="1:5">
      <c r="A31" s="80" t="s">
        <v>41</v>
      </c>
      <c r="B31" s="84"/>
      <c r="C31" s="84"/>
      <c r="D31" s="85">
        <v>2132</v>
      </c>
      <c r="E31" s="74"/>
    </row>
    <row r="32" spans="1:5">
      <c r="A32" s="80" t="s">
        <v>42</v>
      </c>
      <c r="B32" s="84"/>
      <c r="C32" s="84"/>
      <c r="D32" s="85">
        <v>1795</v>
      </c>
      <c r="E32" s="74"/>
    </row>
    <row r="33" spans="1:5">
      <c r="A33" s="80" t="s">
        <v>43</v>
      </c>
      <c r="B33" s="86"/>
      <c r="C33" s="82"/>
      <c r="D33" s="87">
        <v>2412</v>
      </c>
      <c r="E33" s="75"/>
    </row>
    <row r="34" spans="1:5">
      <c r="A34" s="80" t="s">
        <v>44</v>
      </c>
      <c r="B34" s="88"/>
      <c r="C34" s="82"/>
      <c r="D34" s="83">
        <v>6388</v>
      </c>
      <c r="E34" s="76"/>
    </row>
    <row r="35" spans="1:5" ht="24.75" customHeight="1">
      <c r="A35" s="89" t="s">
        <v>50</v>
      </c>
      <c r="B35" s="88"/>
      <c r="C35" s="82"/>
      <c r="D35" s="66">
        <v>4438</v>
      </c>
      <c r="E35" s="77"/>
    </row>
    <row r="36" spans="1:5">
      <c r="A36" s="8"/>
      <c r="B36" s="9"/>
      <c r="C36" s="10"/>
      <c r="D36" s="10"/>
      <c r="E36" s="9"/>
    </row>
  </sheetData>
  <mergeCells count="2">
    <mergeCell ref="A2:B2"/>
    <mergeCell ref="B8:C8"/>
  </mergeCells>
  <pageMargins left="0" right="0" top="0" bottom="0" header="0" footer="0"/>
  <pageSetup paperSize="9" scale="75" orientation="landscape" horizontalDpi="0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F11"/>
  <sheetViews>
    <sheetView tabSelected="1" workbookViewId="0">
      <selection activeCell="G30" sqref="G30"/>
    </sheetView>
  </sheetViews>
  <sheetFormatPr defaultRowHeight="12.75"/>
  <cols>
    <col min="2" max="2" width="8.42578125" customWidth="1"/>
    <col min="3" max="3" width="65.85546875" customWidth="1"/>
  </cols>
  <sheetData>
    <row r="1" spans="1:6" ht="28.5" customHeight="1">
      <c r="B1" s="133" t="s">
        <v>147</v>
      </c>
      <c r="C1" s="133"/>
      <c r="D1" s="13"/>
      <c r="E1" s="13"/>
      <c r="F1" s="13"/>
    </row>
    <row r="2" spans="1:6" ht="29.25" customHeight="1">
      <c r="B2" s="134" t="s">
        <v>65</v>
      </c>
      <c r="C2" s="134"/>
      <c r="D2" s="32"/>
    </row>
    <row r="3" spans="1:6" ht="21" customHeight="1"/>
    <row r="4" spans="1:6" ht="18">
      <c r="A4" s="7"/>
      <c r="B4" s="135" t="s">
        <v>60</v>
      </c>
      <c r="C4" s="135" t="s">
        <v>61</v>
      </c>
    </row>
    <row r="5" spans="1:6" ht="33.75" customHeight="1">
      <c r="B5" s="135">
        <v>1</v>
      </c>
      <c r="C5" s="136" t="s">
        <v>66</v>
      </c>
    </row>
    <row r="6" spans="1:6" ht="18">
      <c r="B6" s="135">
        <v>2</v>
      </c>
      <c r="C6" s="145" t="s">
        <v>67</v>
      </c>
    </row>
    <row r="7" spans="1:6" ht="18">
      <c r="B7" s="135">
        <v>3</v>
      </c>
      <c r="C7" s="135" t="s">
        <v>68</v>
      </c>
    </row>
    <row r="8" spans="1:6" ht="24" customHeight="1"/>
    <row r="9" spans="1:6" ht="15">
      <c r="C9" s="137" t="s">
        <v>62</v>
      </c>
    </row>
    <row r="10" spans="1:6" ht="15">
      <c r="C10" s="137"/>
    </row>
    <row r="11" spans="1:6" ht="15">
      <c r="C11" s="137" t="s">
        <v>63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4"/>
  <sheetViews>
    <sheetView workbookViewId="0">
      <selection sqref="A1:E34"/>
    </sheetView>
  </sheetViews>
  <sheetFormatPr defaultRowHeight="12.75"/>
  <cols>
    <col min="1" max="1" width="38" customWidth="1"/>
    <col min="2" max="2" width="0.5703125" hidden="1" customWidth="1"/>
    <col min="3" max="3" width="11.28515625" customWidth="1"/>
    <col min="4" max="4" width="10.7109375" customWidth="1"/>
    <col min="5" max="5" width="111.28515625" customWidth="1"/>
  </cols>
  <sheetData>
    <row r="1" spans="1:5" ht="15">
      <c r="A1" s="29" t="s">
        <v>105</v>
      </c>
      <c r="B1" s="27"/>
      <c r="C1" s="27"/>
      <c r="D1" s="27"/>
      <c r="E1" s="28"/>
    </row>
    <row r="2" spans="1:5" ht="14.25">
      <c r="A2" s="192" t="s">
        <v>19</v>
      </c>
      <c r="B2" s="193"/>
      <c r="C2" s="30">
        <v>2007</v>
      </c>
      <c r="D2" s="114" t="s">
        <v>106</v>
      </c>
      <c r="E2" s="113"/>
    </row>
    <row r="3" spans="1:5" ht="27.75" customHeight="1">
      <c r="A3" s="107" t="s">
        <v>20</v>
      </c>
      <c r="B3" s="24"/>
      <c r="C3" s="24">
        <v>2753.5</v>
      </c>
      <c r="D3" s="114" t="s">
        <v>155</v>
      </c>
      <c r="E3" s="115"/>
    </row>
    <row r="4" spans="1:5">
      <c r="A4" s="32" t="s">
        <v>107</v>
      </c>
      <c r="B4" s="32"/>
      <c r="C4" s="32">
        <v>11.56</v>
      </c>
    </row>
    <row r="5" spans="1:5">
      <c r="A5" s="32" t="s">
        <v>108</v>
      </c>
      <c r="B5" s="32"/>
      <c r="C5" s="32">
        <v>12.56</v>
      </c>
    </row>
    <row r="6" spans="1:5" ht="13.5" thickBot="1"/>
    <row r="7" spans="1:5" ht="17.25" customHeight="1" thickBot="1">
      <c r="A7" s="1" t="s">
        <v>0</v>
      </c>
      <c r="B7" s="1" t="s">
        <v>1</v>
      </c>
      <c r="C7" s="1" t="s">
        <v>2</v>
      </c>
      <c r="D7" s="2" t="s">
        <v>3</v>
      </c>
      <c r="E7" s="1" t="s">
        <v>4</v>
      </c>
    </row>
    <row r="8" spans="1:5" ht="36" customHeight="1" thickBot="1">
      <c r="A8" s="21" t="s">
        <v>21</v>
      </c>
      <c r="B8" s="1"/>
      <c r="C8" s="31"/>
      <c r="D8" s="90">
        <v>940734</v>
      </c>
      <c r="E8" s="96"/>
    </row>
    <row r="9" spans="1:5" ht="15" thickBot="1">
      <c r="A9" s="12" t="s">
        <v>15</v>
      </c>
      <c r="B9" s="31"/>
      <c r="C9" s="40">
        <f>C11+C12+C13+C14+C15+C16+C17+C18+C19+C20+C21+C22</f>
        <v>76982</v>
      </c>
      <c r="D9" s="90">
        <f>D11+D12+D13+D14+D15+D16+D17+D18+D19+D20+D21+D22</f>
        <v>923788</v>
      </c>
      <c r="E9" s="3"/>
    </row>
    <row r="10" spans="1:5" ht="13.5" thickBot="1">
      <c r="A10" s="3" t="s">
        <v>6</v>
      </c>
      <c r="B10" s="1"/>
      <c r="C10" s="1"/>
      <c r="D10" s="1"/>
      <c r="E10" s="3"/>
    </row>
    <row r="11" spans="1:5" ht="67.5" customHeight="1" thickBot="1">
      <c r="A11" s="35" t="s">
        <v>22</v>
      </c>
      <c r="B11" s="31">
        <v>1.54</v>
      </c>
      <c r="C11" s="1">
        <v>7245</v>
      </c>
      <c r="D11" s="1">
        <f t="shared" ref="D11:D14" si="0">C11*12</f>
        <v>86940</v>
      </c>
      <c r="E11" s="22" t="s">
        <v>7</v>
      </c>
    </row>
    <row r="12" spans="1:5" ht="73.5" customHeight="1" thickBot="1">
      <c r="A12" s="35" t="s">
        <v>23</v>
      </c>
      <c r="B12" s="31">
        <v>0.77</v>
      </c>
      <c r="C12" s="1">
        <v>5796</v>
      </c>
      <c r="D12" s="1">
        <f t="shared" si="0"/>
        <v>69552</v>
      </c>
      <c r="E12" s="22" t="s">
        <v>8</v>
      </c>
    </row>
    <row r="13" spans="1:5" ht="62.25" customHeight="1" thickBot="1">
      <c r="A13" s="35" t="s">
        <v>24</v>
      </c>
      <c r="B13" s="31">
        <v>0.28999999999999998</v>
      </c>
      <c r="C13" s="1">
        <v>2174</v>
      </c>
      <c r="D13" s="1">
        <f t="shared" si="0"/>
        <v>26088</v>
      </c>
      <c r="E13" s="22" t="s">
        <v>9</v>
      </c>
    </row>
    <row r="14" spans="1:5" ht="39" customHeight="1" thickBot="1">
      <c r="A14" s="35" t="s">
        <v>25</v>
      </c>
      <c r="B14" s="33">
        <v>1.54</v>
      </c>
      <c r="C14" s="5">
        <v>4347</v>
      </c>
      <c r="D14" s="5">
        <f t="shared" si="0"/>
        <v>52164</v>
      </c>
      <c r="E14" s="108" t="s">
        <v>29</v>
      </c>
    </row>
    <row r="15" spans="1:5" ht="45" customHeight="1" thickBot="1">
      <c r="A15" s="34" t="s">
        <v>10</v>
      </c>
      <c r="B15" s="33">
        <v>2.2200000000000002</v>
      </c>
      <c r="C15" s="37">
        <v>16380</v>
      </c>
      <c r="D15" s="41">
        <f>C15*12</f>
        <v>196560</v>
      </c>
      <c r="E15" s="109" t="s">
        <v>11</v>
      </c>
    </row>
    <row r="16" spans="1:5" ht="53.25" customHeight="1" thickBot="1">
      <c r="A16" s="39" t="s">
        <v>26</v>
      </c>
      <c r="B16" s="31"/>
      <c r="C16" s="1">
        <v>13430</v>
      </c>
      <c r="D16" s="42">
        <f>C16*12</f>
        <v>161160</v>
      </c>
      <c r="E16" s="110" t="s">
        <v>27</v>
      </c>
    </row>
    <row r="17" spans="1:5">
      <c r="A17" s="55" t="s">
        <v>32</v>
      </c>
      <c r="B17" s="46">
        <v>0.14000000000000001</v>
      </c>
      <c r="C17" s="16">
        <v>910</v>
      </c>
      <c r="D17" s="47">
        <f>C17*12</f>
        <v>10920</v>
      </c>
      <c r="E17" s="111" t="s">
        <v>28</v>
      </c>
    </row>
    <row r="18" spans="1:5">
      <c r="A18" s="51" t="s">
        <v>13</v>
      </c>
      <c r="B18" s="52">
        <v>0.11</v>
      </c>
      <c r="C18" s="19">
        <v>715</v>
      </c>
      <c r="D18" s="19">
        <v>8580</v>
      </c>
      <c r="E18" s="112" t="s">
        <v>30</v>
      </c>
    </row>
    <row r="19" spans="1:5" ht="24" customHeight="1">
      <c r="A19" s="116" t="s">
        <v>17</v>
      </c>
      <c r="B19" s="56">
        <v>0.35</v>
      </c>
      <c r="C19" s="57">
        <v>2275</v>
      </c>
      <c r="D19" s="58">
        <f>C19*12</f>
        <v>27300</v>
      </c>
      <c r="E19" s="117" t="s">
        <v>31</v>
      </c>
    </row>
    <row r="20" spans="1:5">
      <c r="A20" s="122" t="s">
        <v>33</v>
      </c>
      <c r="B20" s="20">
        <v>0.81</v>
      </c>
      <c r="C20" s="20">
        <v>8508</v>
      </c>
      <c r="D20" s="20">
        <v>102099</v>
      </c>
      <c r="E20" s="123" t="s">
        <v>102</v>
      </c>
    </row>
    <row r="21" spans="1:5" ht="120" customHeight="1">
      <c r="A21" s="118" t="s">
        <v>46</v>
      </c>
      <c r="B21" s="56">
        <v>1.36</v>
      </c>
      <c r="C21" s="119">
        <v>8840</v>
      </c>
      <c r="D21" s="120">
        <f>C21*12</f>
        <v>106080</v>
      </c>
      <c r="E21" s="121" t="s">
        <v>12</v>
      </c>
    </row>
    <row r="22" spans="1:5">
      <c r="A22" s="63" t="s">
        <v>34</v>
      </c>
      <c r="B22" s="64"/>
      <c r="C22" s="65">
        <v>6362</v>
      </c>
      <c r="D22" s="65">
        <f>D23+D24+D25+D26+D27+D28+D29+D30+D31+D32+D33+D34</f>
        <v>76345</v>
      </c>
      <c r="E22" s="97"/>
    </row>
    <row r="23" spans="1:5">
      <c r="A23" s="78" t="s">
        <v>35</v>
      </c>
      <c r="B23" s="79"/>
      <c r="C23" s="66"/>
      <c r="D23" s="67">
        <v>2243</v>
      </c>
      <c r="E23" s="69"/>
    </row>
    <row r="24" spans="1:5">
      <c r="A24" s="80" t="s">
        <v>36</v>
      </c>
      <c r="B24" s="81"/>
      <c r="C24" s="82"/>
      <c r="D24" s="83">
        <v>387</v>
      </c>
      <c r="E24" s="70"/>
    </row>
    <row r="25" spans="1:5">
      <c r="A25" s="80" t="s">
        <v>37</v>
      </c>
      <c r="B25" s="81"/>
      <c r="C25" s="82"/>
      <c r="D25" s="83">
        <v>6282</v>
      </c>
      <c r="E25" s="71"/>
    </row>
    <row r="26" spans="1:5">
      <c r="A26" s="80" t="s">
        <v>38</v>
      </c>
      <c r="B26" s="81"/>
      <c r="C26" s="82"/>
      <c r="D26" s="83">
        <v>2905</v>
      </c>
      <c r="E26" s="72"/>
    </row>
    <row r="27" spans="1:5">
      <c r="A27" s="80" t="s">
        <v>18</v>
      </c>
      <c r="B27" s="81"/>
      <c r="C27" s="82"/>
      <c r="D27" s="83">
        <v>705</v>
      </c>
      <c r="E27" s="73"/>
    </row>
    <row r="28" spans="1:5">
      <c r="A28" s="80" t="s">
        <v>39</v>
      </c>
      <c r="B28" s="84"/>
      <c r="C28" s="84"/>
      <c r="D28" s="85">
        <v>2103</v>
      </c>
      <c r="E28" s="74"/>
    </row>
    <row r="29" spans="1:5">
      <c r="A29" s="80" t="s">
        <v>40</v>
      </c>
      <c r="B29" s="84"/>
      <c r="C29" s="84"/>
      <c r="D29" s="85">
        <v>8424</v>
      </c>
      <c r="E29" s="74"/>
    </row>
    <row r="30" spans="1:5">
      <c r="A30" s="80" t="s">
        <v>41</v>
      </c>
      <c r="B30" s="84"/>
      <c r="C30" s="84"/>
      <c r="D30" s="85">
        <v>281</v>
      </c>
      <c r="E30" s="74"/>
    </row>
    <row r="31" spans="1:5">
      <c r="A31" s="80" t="s">
        <v>42</v>
      </c>
      <c r="B31" s="84"/>
      <c r="C31" s="84"/>
      <c r="D31" s="85">
        <v>2862</v>
      </c>
      <c r="E31" s="74"/>
    </row>
    <row r="32" spans="1:5">
      <c r="A32" s="80" t="s">
        <v>43</v>
      </c>
      <c r="B32" s="86"/>
      <c r="C32" s="82"/>
      <c r="D32" s="87">
        <v>5192</v>
      </c>
      <c r="E32" s="75"/>
    </row>
    <row r="33" spans="1:5">
      <c r="A33" s="80" t="s">
        <v>44</v>
      </c>
      <c r="B33" s="88"/>
      <c r="C33" s="82"/>
      <c r="D33" s="83">
        <v>13743</v>
      </c>
      <c r="E33" s="76"/>
    </row>
    <row r="34" spans="1:5" ht="25.5">
      <c r="A34" s="89" t="s">
        <v>45</v>
      </c>
      <c r="B34" s="88"/>
      <c r="C34" s="82"/>
      <c r="D34" s="66">
        <v>31218</v>
      </c>
      <c r="E34" s="77"/>
    </row>
  </sheetData>
  <mergeCells count="1">
    <mergeCell ref="A2:B2"/>
  </mergeCells>
  <pageMargins left="0" right="0" top="0" bottom="0" header="0" footer="0"/>
  <pageSetup paperSize="9" scale="86" fitToHeight="0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4"/>
  <sheetViews>
    <sheetView workbookViewId="0">
      <selection activeCell="C10" sqref="C10"/>
    </sheetView>
  </sheetViews>
  <sheetFormatPr defaultRowHeight="12.75"/>
  <cols>
    <col min="1" max="1" width="36" customWidth="1"/>
    <col min="2" max="2" width="21.85546875" hidden="1" customWidth="1"/>
    <col min="3" max="3" width="11.7109375" customWidth="1"/>
    <col min="5" max="5" width="100.28515625" customWidth="1"/>
  </cols>
  <sheetData>
    <row r="1" spans="1:5" ht="15">
      <c r="A1" s="29" t="s">
        <v>109</v>
      </c>
      <c r="B1" s="27"/>
      <c r="C1" s="27"/>
      <c r="D1" s="27"/>
      <c r="E1" s="28"/>
    </row>
    <row r="2" spans="1:5" ht="14.25">
      <c r="A2" s="192" t="s">
        <v>19</v>
      </c>
      <c r="B2" s="193"/>
      <c r="C2" s="30">
        <v>2012</v>
      </c>
      <c r="D2" s="114" t="s">
        <v>110</v>
      </c>
      <c r="E2" s="113"/>
    </row>
    <row r="3" spans="1:5" ht="25.5">
      <c r="A3" s="107" t="s">
        <v>20</v>
      </c>
      <c r="B3" s="24"/>
      <c r="C3" s="24">
        <v>2753.5</v>
      </c>
      <c r="D3" s="114"/>
      <c r="E3" s="115"/>
    </row>
    <row r="4" spans="1:5">
      <c r="A4" s="32"/>
      <c r="B4" s="32"/>
      <c r="C4" s="32"/>
    </row>
    <row r="5" spans="1:5">
      <c r="A5" s="32" t="s">
        <v>111</v>
      </c>
      <c r="B5" s="32"/>
      <c r="C5" s="32">
        <v>11.52</v>
      </c>
    </row>
    <row r="6" spans="1:5" ht="13.5" thickBot="1"/>
    <row r="7" spans="1:5" ht="17.25" thickBot="1">
      <c r="A7" s="1" t="s">
        <v>0</v>
      </c>
      <c r="B7" s="1" t="s">
        <v>1</v>
      </c>
      <c r="C7" s="1" t="s">
        <v>2</v>
      </c>
      <c r="D7" s="2" t="s">
        <v>3</v>
      </c>
      <c r="E7" s="1" t="s">
        <v>4</v>
      </c>
    </row>
    <row r="8" spans="1:5" ht="45" customHeight="1" thickBot="1">
      <c r="A8" s="21" t="s">
        <v>21</v>
      </c>
      <c r="B8" s="1"/>
      <c r="C8" s="31"/>
      <c r="D8" s="90">
        <v>349424</v>
      </c>
      <c r="E8" s="96"/>
    </row>
    <row r="9" spans="1:5" ht="15" thickBot="1">
      <c r="A9" s="12" t="s">
        <v>15</v>
      </c>
      <c r="B9" s="31"/>
      <c r="C9" s="40">
        <f>C11+C12+C13+C14+C15+C16+C17+C18+C19+C20+C21+C22</f>
        <v>34292</v>
      </c>
      <c r="D9" s="90">
        <f>D11+D12+D13+D14+D15+D16+D17+D18+D19+D20+D21+D22</f>
        <v>377213</v>
      </c>
      <c r="E9" s="3"/>
    </row>
    <row r="10" spans="1:5" ht="13.5" thickBot="1">
      <c r="A10" s="3" t="s">
        <v>6</v>
      </c>
      <c r="B10" s="1"/>
      <c r="C10" s="1"/>
      <c r="D10" s="1"/>
      <c r="E10" s="3"/>
    </row>
    <row r="11" spans="1:5" ht="86.25" customHeight="1" thickBot="1">
      <c r="A11" s="35" t="s">
        <v>22</v>
      </c>
      <c r="B11" s="31">
        <v>1.54</v>
      </c>
      <c r="C11" s="1">
        <v>2898</v>
      </c>
      <c r="D11" s="1">
        <f t="shared" ref="D11:D19" si="0">C11*11</f>
        <v>31878</v>
      </c>
      <c r="E11" s="22" t="s">
        <v>7</v>
      </c>
    </row>
    <row r="12" spans="1:5" ht="87.75" customHeight="1" thickBot="1">
      <c r="A12" s="35" t="s">
        <v>23</v>
      </c>
      <c r="B12" s="31">
        <v>0.77</v>
      </c>
      <c r="C12" s="1">
        <v>2174</v>
      </c>
      <c r="D12" s="1">
        <f t="shared" si="0"/>
        <v>23914</v>
      </c>
      <c r="E12" s="22" t="s">
        <v>8</v>
      </c>
    </row>
    <row r="13" spans="1:5" ht="75" customHeight="1" thickBot="1">
      <c r="A13" s="35" t="s">
        <v>24</v>
      </c>
      <c r="B13" s="31">
        <v>0.28999999999999998</v>
      </c>
      <c r="C13" s="1">
        <v>725</v>
      </c>
      <c r="D13" s="1">
        <f t="shared" si="0"/>
        <v>7975</v>
      </c>
      <c r="E13" s="22" t="s">
        <v>9</v>
      </c>
    </row>
    <row r="14" spans="1:5" ht="43.5" customHeight="1" thickBot="1">
      <c r="A14" s="35" t="s">
        <v>25</v>
      </c>
      <c r="B14" s="33">
        <v>1.54</v>
      </c>
      <c r="C14" s="5">
        <v>2174</v>
      </c>
      <c r="D14" s="5">
        <f t="shared" si="0"/>
        <v>23914</v>
      </c>
      <c r="E14" s="108" t="s">
        <v>29</v>
      </c>
    </row>
    <row r="15" spans="1:5" ht="47.25" customHeight="1" thickBot="1">
      <c r="A15" s="34" t="s">
        <v>10</v>
      </c>
      <c r="B15" s="33">
        <v>2.2200000000000002</v>
      </c>
      <c r="C15" s="37">
        <v>6938</v>
      </c>
      <c r="D15" s="41">
        <f t="shared" si="0"/>
        <v>76318</v>
      </c>
      <c r="E15" s="109" t="s">
        <v>11</v>
      </c>
    </row>
    <row r="16" spans="1:5" ht="60.75" customHeight="1" thickBot="1">
      <c r="A16" s="39" t="s">
        <v>26</v>
      </c>
      <c r="B16" s="31"/>
      <c r="C16" s="1">
        <v>5347</v>
      </c>
      <c r="D16" s="42">
        <f t="shared" si="0"/>
        <v>58817</v>
      </c>
      <c r="E16" s="110" t="s">
        <v>27</v>
      </c>
    </row>
    <row r="17" spans="1:5" ht="24.95" customHeight="1">
      <c r="A17" s="55" t="s">
        <v>32</v>
      </c>
      <c r="B17" s="46">
        <v>0.14000000000000001</v>
      </c>
      <c r="C17" s="16">
        <v>385</v>
      </c>
      <c r="D17" s="47">
        <f t="shared" si="0"/>
        <v>4235</v>
      </c>
      <c r="E17" s="111" t="s">
        <v>28</v>
      </c>
    </row>
    <row r="18" spans="1:5">
      <c r="A18" s="51" t="s">
        <v>13</v>
      </c>
      <c r="B18" s="52">
        <v>0.11</v>
      </c>
      <c r="C18" s="19">
        <v>303</v>
      </c>
      <c r="D18" s="19">
        <f t="shared" si="0"/>
        <v>3333</v>
      </c>
      <c r="E18" s="112" t="s">
        <v>30</v>
      </c>
    </row>
    <row r="19" spans="1:5" ht="37.5" customHeight="1">
      <c r="A19" s="116" t="s">
        <v>17</v>
      </c>
      <c r="B19" s="56">
        <v>0.35</v>
      </c>
      <c r="C19" s="57">
        <v>725</v>
      </c>
      <c r="D19" s="58">
        <f t="shared" si="0"/>
        <v>7975</v>
      </c>
      <c r="E19" s="117" t="s">
        <v>31</v>
      </c>
    </row>
    <row r="20" spans="1:5" ht="18.75" customHeight="1">
      <c r="A20" s="122" t="s">
        <v>33</v>
      </c>
      <c r="B20" s="20">
        <v>0.81</v>
      </c>
      <c r="C20" s="20">
        <v>6482</v>
      </c>
      <c r="D20" s="20">
        <v>71300</v>
      </c>
      <c r="E20" s="123" t="s">
        <v>102</v>
      </c>
    </row>
    <row r="21" spans="1:5" ht="142.5" customHeight="1">
      <c r="A21" s="118" t="s">
        <v>46</v>
      </c>
      <c r="B21" s="56">
        <v>1.36</v>
      </c>
      <c r="C21" s="119">
        <v>3744</v>
      </c>
      <c r="D21" s="120">
        <f>C21*11</f>
        <v>41184</v>
      </c>
      <c r="E21" s="121" t="s">
        <v>12</v>
      </c>
    </row>
    <row r="22" spans="1:5">
      <c r="A22" s="63" t="s">
        <v>34</v>
      </c>
      <c r="B22" s="64"/>
      <c r="C22" s="65">
        <v>2397</v>
      </c>
      <c r="D22" s="65">
        <f>D23+D24+D25+D26+D27+D28+D29+D30+D31+D32+D33+D34</f>
        <v>26370</v>
      </c>
      <c r="E22" s="97"/>
    </row>
    <row r="23" spans="1:5">
      <c r="A23" s="78" t="s">
        <v>35</v>
      </c>
      <c r="B23" s="79"/>
      <c r="C23" s="66"/>
      <c r="D23" s="67">
        <v>943</v>
      </c>
      <c r="E23" s="69"/>
    </row>
    <row r="24" spans="1:5">
      <c r="A24" s="80" t="s">
        <v>36</v>
      </c>
      <c r="B24" s="81"/>
      <c r="C24" s="82"/>
      <c r="D24" s="83">
        <v>187</v>
      </c>
      <c r="E24" s="70"/>
    </row>
    <row r="25" spans="1:5">
      <c r="A25" s="80" t="s">
        <v>37</v>
      </c>
      <c r="B25" s="81"/>
      <c r="C25" s="82"/>
      <c r="D25" s="83">
        <v>2282</v>
      </c>
      <c r="E25" s="71"/>
    </row>
    <row r="26" spans="1:5">
      <c r="A26" s="80" t="s">
        <v>38</v>
      </c>
      <c r="B26" s="81"/>
      <c r="C26" s="82"/>
      <c r="D26" s="83">
        <v>1905</v>
      </c>
      <c r="E26" s="72"/>
    </row>
    <row r="27" spans="1:5">
      <c r="A27" s="80" t="s">
        <v>18</v>
      </c>
      <c r="B27" s="81"/>
      <c r="C27" s="82"/>
      <c r="D27" s="83">
        <v>105</v>
      </c>
      <c r="E27" s="73"/>
    </row>
    <row r="28" spans="1:5">
      <c r="A28" s="80" t="s">
        <v>39</v>
      </c>
      <c r="B28" s="84"/>
      <c r="C28" s="84"/>
      <c r="D28" s="85">
        <v>1203</v>
      </c>
      <c r="E28" s="74"/>
    </row>
    <row r="29" spans="1:5">
      <c r="A29" s="80" t="s">
        <v>40</v>
      </c>
      <c r="B29" s="84"/>
      <c r="C29" s="84"/>
      <c r="D29" s="85">
        <v>2424</v>
      </c>
      <c r="E29" s="74"/>
    </row>
    <row r="30" spans="1:5">
      <c r="A30" s="80" t="s">
        <v>41</v>
      </c>
      <c r="B30" s="84"/>
      <c r="C30" s="84"/>
      <c r="D30" s="85">
        <v>181</v>
      </c>
      <c r="E30" s="74"/>
    </row>
    <row r="31" spans="1:5">
      <c r="A31" s="80" t="s">
        <v>42</v>
      </c>
      <c r="B31" s="84"/>
      <c r="C31" s="84"/>
      <c r="D31" s="85">
        <v>1862</v>
      </c>
      <c r="E31" s="74"/>
    </row>
    <row r="32" spans="1:5">
      <c r="A32" s="80" t="s">
        <v>43</v>
      </c>
      <c r="B32" s="86"/>
      <c r="C32" s="82"/>
      <c r="D32" s="87">
        <v>2192</v>
      </c>
      <c r="E32" s="75"/>
    </row>
    <row r="33" spans="1:5">
      <c r="A33" s="80" t="s">
        <v>44</v>
      </c>
      <c r="B33" s="88"/>
      <c r="C33" s="82"/>
      <c r="D33" s="83">
        <v>2743</v>
      </c>
      <c r="E33" s="76"/>
    </row>
    <row r="34" spans="1:5" ht="25.5">
      <c r="A34" s="89" t="s">
        <v>45</v>
      </c>
      <c r="B34" s="88"/>
      <c r="C34" s="82"/>
      <c r="D34" s="66">
        <v>10343</v>
      </c>
      <c r="E34" s="77"/>
    </row>
  </sheetData>
  <mergeCells count="1">
    <mergeCell ref="A2:B2"/>
  </mergeCells>
  <pageMargins left="0.25" right="0.25" top="0.75" bottom="0.75" header="0.3" footer="0.3"/>
  <pageSetup paperSize="9" scale="92" fitToHeight="0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6"/>
  <sheetViews>
    <sheetView workbookViewId="0">
      <selection activeCell="I18" sqref="I18"/>
    </sheetView>
  </sheetViews>
  <sheetFormatPr defaultRowHeight="12.75"/>
  <cols>
    <col min="1" max="1" width="41.28515625" customWidth="1"/>
    <col min="2" max="2" width="0.28515625" customWidth="1"/>
    <col min="3" max="3" width="20.7109375" customWidth="1"/>
    <col min="5" max="5" width="79.5703125" customWidth="1"/>
  </cols>
  <sheetData>
    <row r="1" spans="1:5" ht="15">
      <c r="A1" s="29" t="s">
        <v>112</v>
      </c>
      <c r="B1" s="27"/>
      <c r="C1" s="27"/>
      <c r="D1" s="27"/>
      <c r="E1" s="28"/>
    </row>
    <row r="2" spans="1:5" ht="14.25">
      <c r="A2" s="192" t="s">
        <v>19</v>
      </c>
      <c r="B2" s="193"/>
      <c r="C2" s="130">
        <v>1974</v>
      </c>
      <c r="D2" s="91" t="s">
        <v>113</v>
      </c>
      <c r="E2" s="92"/>
    </row>
    <row r="3" spans="1:5">
      <c r="A3" s="25" t="s">
        <v>20</v>
      </c>
      <c r="B3" s="24"/>
      <c r="C3" s="132">
        <v>5905.7</v>
      </c>
      <c r="D3" s="131"/>
      <c r="E3" s="95"/>
    </row>
    <row r="4" spans="1:5">
      <c r="A4" s="32"/>
      <c r="B4" s="32"/>
      <c r="C4" s="32"/>
    </row>
    <row r="5" spans="1:5">
      <c r="A5" s="32"/>
      <c r="B5" s="32"/>
      <c r="C5" s="32"/>
    </row>
    <row r="6" spans="1:5" ht="13.5" thickBot="1"/>
    <row r="7" spans="1:5" ht="17.25" thickBot="1">
      <c r="A7" s="1" t="s">
        <v>0</v>
      </c>
      <c r="B7" s="1" t="s">
        <v>1</v>
      </c>
      <c r="C7" s="1" t="s">
        <v>2</v>
      </c>
      <c r="D7" s="2" t="s">
        <v>3</v>
      </c>
      <c r="E7" s="1" t="s">
        <v>4</v>
      </c>
    </row>
    <row r="8" spans="1:5" ht="13.5" thickBot="1">
      <c r="A8" s="3"/>
      <c r="B8" s="190"/>
      <c r="C8" s="191"/>
    </row>
    <row r="9" spans="1:5" ht="13.5" thickBot="1">
      <c r="A9" s="3"/>
      <c r="B9" s="1"/>
      <c r="C9" s="31"/>
      <c r="D9" s="90"/>
      <c r="E9" s="3"/>
    </row>
    <row r="10" spans="1:5" ht="25.5" customHeight="1" thickBot="1">
      <c r="A10" s="21" t="s">
        <v>21</v>
      </c>
      <c r="B10" s="1"/>
      <c r="C10" s="31"/>
      <c r="D10" s="90">
        <f>13.97*C3*12</f>
        <v>990031.54799999995</v>
      </c>
      <c r="E10" s="96"/>
    </row>
    <row r="11" spans="1:5" ht="15" thickBot="1">
      <c r="A11" s="12" t="s">
        <v>15</v>
      </c>
      <c r="B11" s="31" t="e">
        <f>B13+B14+#REF!+B15+B16+B18+B19+B20+B21+B22+B23+B24+B25</f>
        <v>#REF!</v>
      </c>
      <c r="C11" s="40">
        <f>C13+C14+C15+C16+C17+C18+C19+C20+C21+C22+C23+C24+C25</f>
        <v>72670</v>
      </c>
      <c r="D11" s="90">
        <f>D13+D14+D15+D16+D17+D18+D19+D20+D21+D22+D23+D24+D25</f>
        <v>872044</v>
      </c>
      <c r="E11" s="3"/>
    </row>
    <row r="12" spans="1:5" ht="21" customHeight="1" thickBot="1">
      <c r="A12" s="3" t="s">
        <v>6</v>
      </c>
      <c r="B12" s="1"/>
      <c r="C12" s="1"/>
      <c r="D12" s="1"/>
      <c r="E12" s="3"/>
    </row>
    <row r="13" spans="1:5" ht="54" customHeight="1" thickBot="1">
      <c r="A13" s="35" t="s">
        <v>22</v>
      </c>
      <c r="B13" s="31">
        <v>1.54</v>
      </c>
      <c r="C13" s="1">
        <v>6984</v>
      </c>
      <c r="D13" s="1">
        <f t="shared" ref="D13:D16" si="0">C13*12</f>
        <v>83808</v>
      </c>
      <c r="E13" s="4" t="s">
        <v>7</v>
      </c>
    </row>
    <row r="14" spans="1:5" ht="52.5" customHeight="1" thickBot="1">
      <c r="A14" s="35" t="s">
        <v>23</v>
      </c>
      <c r="B14" s="31">
        <v>0.77</v>
      </c>
      <c r="C14" s="1">
        <v>3701</v>
      </c>
      <c r="D14" s="1">
        <f t="shared" si="0"/>
        <v>44412</v>
      </c>
      <c r="E14" s="4" t="s">
        <v>8</v>
      </c>
    </row>
    <row r="15" spans="1:5" ht="46.5" customHeight="1" thickBot="1">
      <c r="A15" s="35" t="s">
        <v>24</v>
      </c>
      <c r="B15" s="31">
        <v>0.28999999999999998</v>
      </c>
      <c r="C15" s="1">
        <v>1851</v>
      </c>
      <c r="D15" s="1">
        <f t="shared" si="0"/>
        <v>22212</v>
      </c>
      <c r="E15" s="43" t="s">
        <v>9</v>
      </c>
    </row>
    <row r="16" spans="1:5" ht="29.25" customHeight="1" thickBot="1">
      <c r="A16" s="124" t="s">
        <v>25</v>
      </c>
      <c r="B16" s="33">
        <v>1.54</v>
      </c>
      <c r="C16" s="16">
        <v>6099</v>
      </c>
      <c r="D16" s="47">
        <f t="shared" si="0"/>
        <v>73188</v>
      </c>
      <c r="E16" s="104" t="s">
        <v>29</v>
      </c>
    </row>
    <row r="17" spans="1:5" ht="24" customHeight="1" thickBot="1">
      <c r="A17" s="125" t="s">
        <v>59</v>
      </c>
      <c r="B17" s="126"/>
      <c r="C17" s="19">
        <v>3685</v>
      </c>
      <c r="D17" s="19">
        <v>44218</v>
      </c>
      <c r="E17" s="104" t="s">
        <v>101</v>
      </c>
    </row>
    <row r="18" spans="1:5" ht="32.25" customHeight="1" thickBot="1">
      <c r="A18" s="50" t="s">
        <v>10</v>
      </c>
      <c r="B18" s="33">
        <v>2.52</v>
      </c>
      <c r="C18" s="127">
        <v>14095</v>
      </c>
      <c r="D18" s="128">
        <f>C18*12</f>
        <v>169140</v>
      </c>
      <c r="E18" s="44" t="s">
        <v>11</v>
      </c>
    </row>
    <row r="19" spans="1:5" ht="37.5" customHeight="1" thickBot="1">
      <c r="A19" s="39" t="s">
        <v>26</v>
      </c>
      <c r="B19" s="31"/>
      <c r="C19" s="1">
        <v>13933</v>
      </c>
      <c r="D19" s="42">
        <f>C19*12</f>
        <v>167196</v>
      </c>
      <c r="E19" s="45" t="s">
        <v>27</v>
      </c>
    </row>
    <row r="20" spans="1:5" ht="15" customHeight="1">
      <c r="A20" s="55" t="s">
        <v>32</v>
      </c>
      <c r="B20" s="46">
        <v>0.14000000000000001</v>
      </c>
      <c r="C20" s="16">
        <v>753</v>
      </c>
      <c r="D20" s="47">
        <f>C20*12</f>
        <v>9036</v>
      </c>
      <c r="E20" s="49" t="s">
        <v>28</v>
      </c>
    </row>
    <row r="21" spans="1:5">
      <c r="A21" s="51" t="s">
        <v>13</v>
      </c>
      <c r="B21" s="52">
        <v>0.11</v>
      </c>
      <c r="C21" s="19">
        <v>649</v>
      </c>
      <c r="D21" s="19">
        <v>7788</v>
      </c>
      <c r="E21" s="53" t="s">
        <v>30</v>
      </c>
    </row>
    <row r="22" spans="1:5" ht="21.75" customHeight="1" thickBot="1">
      <c r="A22" s="50" t="s">
        <v>17</v>
      </c>
      <c r="B22" s="56">
        <v>0.35</v>
      </c>
      <c r="C22" s="57">
        <v>2067</v>
      </c>
      <c r="D22" s="58">
        <f>C22*12</f>
        <v>24804</v>
      </c>
      <c r="E22" s="54" t="s">
        <v>31</v>
      </c>
    </row>
    <row r="23" spans="1:5" ht="15.75" customHeight="1" thickBot="1">
      <c r="A23" s="59" t="s">
        <v>33</v>
      </c>
      <c r="B23" s="20"/>
      <c r="C23" s="20">
        <v>7158</v>
      </c>
      <c r="D23" s="20">
        <v>85900</v>
      </c>
      <c r="E23" s="25" t="s">
        <v>102</v>
      </c>
    </row>
    <row r="24" spans="1:5" ht="87.75" customHeight="1">
      <c r="A24" s="60" t="s">
        <v>46</v>
      </c>
      <c r="B24" s="46">
        <v>1.46</v>
      </c>
      <c r="C24" s="61">
        <v>8032</v>
      </c>
      <c r="D24" s="62">
        <f>C24*12</f>
        <v>96384</v>
      </c>
      <c r="E24" s="69" t="s">
        <v>12</v>
      </c>
    </row>
    <row r="25" spans="1:5">
      <c r="A25" s="63" t="s">
        <v>34</v>
      </c>
      <c r="B25" s="64">
        <v>0.77</v>
      </c>
      <c r="C25" s="65">
        <v>3663</v>
      </c>
      <c r="D25" s="65">
        <f>D26+D27+D28+D29+D30+D31+D32+D33+D34+D35+D36</f>
        <v>43958</v>
      </c>
      <c r="E25" s="97"/>
    </row>
    <row r="26" spans="1:5">
      <c r="A26" s="78" t="s">
        <v>35</v>
      </c>
      <c r="B26" s="79"/>
      <c r="C26" s="66"/>
      <c r="D26" s="67">
        <v>1813</v>
      </c>
      <c r="E26" s="69"/>
    </row>
    <row r="27" spans="1:5">
      <c r="A27" s="80" t="s">
        <v>36</v>
      </c>
      <c r="B27" s="81"/>
      <c r="C27" s="82"/>
      <c r="D27" s="83">
        <v>247</v>
      </c>
      <c r="E27" s="70"/>
    </row>
    <row r="28" spans="1:5">
      <c r="A28" s="80" t="s">
        <v>37</v>
      </c>
      <c r="B28" s="81"/>
      <c r="C28" s="82"/>
      <c r="D28" s="83">
        <v>8476</v>
      </c>
      <c r="E28" s="71"/>
    </row>
    <row r="29" spans="1:5">
      <c r="A29" s="80" t="s">
        <v>38</v>
      </c>
      <c r="B29" s="81"/>
      <c r="C29" s="82"/>
      <c r="D29" s="83">
        <v>3130</v>
      </c>
      <c r="E29" s="72"/>
    </row>
    <row r="30" spans="1:5">
      <c r="A30" s="80" t="s">
        <v>18</v>
      </c>
      <c r="B30" s="81"/>
      <c r="C30" s="82"/>
      <c r="D30" s="83">
        <v>449</v>
      </c>
      <c r="E30" s="73"/>
    </row>
    <row r="31" spans="1:5">
      <c r="A31" s="80" t="s">
        <v>39</v>
      </c>
      <c r="B31" s="84"/>
      <c r="C31" s="84"/>
      <c r="D31" s="85">
        <v>1256</v>
      </c>
      <c r="E31" s="74"/>
    </row>
    <row r="32" spans="1:5">
      <c r="A32" s="80" t="s">
        <v>40</v>
      </c>
      <c r="B32" s="84"/>
      <c r="C32" s="84"/>
      <c r="D32" s="85">
        <v>5376</v>
      </c>
      <c r="E32" s="74"/>
    </row>
    <row r="33" spans="1:5">
      <c r="A33" s="80" t="s">
        <v>41</v>
      </c>
      <c r="B33" s="84"/>
      <c r="C33" s="84"/>
      <c r="D33" s="85">
        <v>179</v>
      </c>
      <c r="E33" s="74"/>
    </row>
    <row r="34" spans="1:5">
      <c r="A34" s="80" t="s">
        <v>42</v>
      </c>
      <c r="B34" s="84"/>
      <c r="C34" s="84"/>
      <c r="D34" s="85">
        <v>2464</v>
      </c>
      <c r="E34" s="74"/>
    </row>
    <row r="35" spans="1:5">
      <c r="A35" s="80" t="s">
        <v>43</v>
      </c>
      <c r="B35" s="86"/>
      <c r="C35" s="82"/>
      <c r="D35" s="87">
        <v>3313</v>
      </c>
      <c r="E35" s="75"/>
    </row>
    <row r="36" spans="1:5" ht="23.25" customHeight="1">
      <c r="A36" s="89" t="s">
        <v>45</v>
      </c>
      <c r="B36" s="88"/>
      <c r="C36" s="82"/>
      <c r="D36" s="66">
        <v>17255</v>
      </c>
      <c r="E36" s="77"/>
    </row>
  </sheetData>
  <mergeCells count="2">
    <mergeCell ref="A2:B2"/>
    <mergeCell ref="B8:C8"/>
  </mergeCells>
  <pageMargins left="0.25" right="0.25" top="0.75" bottom="0.75" header="0.3" footer="0.3"/>
  <pageSetup paperSize="9" scale="96" fitToHeight="0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6"/>
  <sheetViews>
    <sheetView workbookViewId="0">
      <selection activeCell="C54" sqref="C54"/>
    </sheetView>
  </sheetViews>
  <sheetFormatPr defaultRowHeight="12.75"/>
  <cols>
    <col min="1" max="1" width="43.42578125" customWidth="1"/>
    <col min="2" max="2" width="33" hidden="1" customWidth="1"/>
    <col min="3" max="3" width="13.7109375" customWidth="1"/>
    <col min="5" max="5" width="82.85546875" customWidth="1"/>
  </cols>
  <sheetData>
    <row r="1" spans="1:5" ht="15">
      <c r="A1" s="29" t="s">
        <v>114</v>
      </c>
      <c r="B1" s="27"/>
      <c r="C1" s="27"/>
      <c r="D1" s="27"/>
      <c r="E1" s="28"/>
    </row>
    <row r="2" spans="1:5" ht="14.25">
      <c r="A2" s="192" t="s">
        <v>19</v>
      </c>
      <c r="B2" s="193"/>
      <c r="C2" s="130">
        <v>1970</v>
      </c>
      <c r="D2" s="91" t="s">
        <v>115</v>
      </c>
      <c r="E2" s="92"/>
    </row>
    <row r="3" spans="1:5">
      <c r="A3" s="25" t="s">
        <v>20</v>
      </c>
      <c r="B3" s="24"/>
      <c r="C3" s="132">
        <v>5904.63</v>
      </c>
      <c r="D3" s="131"/>
      <c r="E3" s="95"/>
    </row>
    <row r="4" spans="1:5">
      <c r="A4" s="32" t="s">
        <v>99</v>
      </c>
      <c r="B4" s="32"/>
      <c r="C4" s="32">
        <v>11.82</v>
      </c>
    </row>
    <row r="5" spans="1:5">
      <c r="A5" s="32" t="s">
        <v>100</v>
      </c>
      <c r="B5" s="32"/>
      <c r="C5" s="32">
        <v>13.97</v>
      </c>
    </row>
    <row r="6" spans="1:5" ht="13.5" thickBot="1"/>
    <row r="7" spans="1:5" ht="17.25" thickBot="1">
      <c r="A7" s="1" t="s">
        <v>0</v>
      </c>
      <c r="B7" s="1" t="s">
        <v>1</v>
      </c>
      <c r="C7" s="1" t="s">
        <v>2</v>
      </c>
      <c r="D7" s="2" t="s">
        <v>3</v>
      </c>
      <c r="E7" s="1" t="s">
        <v>4</v>
      </c>
    </row>
    <row r="8" spans="1:5" ht="13.5" thickBot="1">
      <c r="A8" s="3"/>
      <c r="B8" s="190"/>
      <c r="C8" s="191"/>
    </row>
    <row r="9" spans="1:5" ht="13.5" thickBot="1">
      <c r="A9" s="3" t="s">
        <v>5</v>
      </c>
      <c r="B9" s="1"/>
      <c r="C9" s="31"/>
      <c r="D9" s="90">
        <v>938967</v>
      </c>
      <c r="E9" s="3"/>
    </row>
    <row r="10" spans="1:5" ht="21.75" customHeight="1" thickBot="1">
      <c r="A10" s="21" t="s">
        <v>21</v>
      </c>
      <c r="B10" s="1"/>
      <c r="C10" s="31"/>
      <c r="D10" s="90">
        <v>938967</v>
      </c>
      <c r="E10" s="96"/>
    </row>
    <row r="11" spans="1:5" ht="15" thickBot="1">
      <c r="A11" s="12" t="s">
        <v>15</v>
      </c>
      <c r="B11" s="31" t="e">
        <f>B13+B14+#REF!+B15+B16+B18+B19+B20+B21+B22+B23+B24+B25</f>
        <v>#REF!</v>
      </c>
      <c r="C11" s="40">
        <f>C13+C14+C15+C16+C17+C18+C19+C20+C21+C22+C23+C24+C25</f>
        <v>79140</v>
      </c>
      <c r="D11" s="90">
        <f>D13+D14+D15+D16+D17+D18+D19+D20+D21+D22+D23+D24+D25</f>
        <v>949679</v>
      </c>
      <c r="E11" s="3"/>
    </row>
    <row r="12" spans="1:5" ht="13.5" thickBot="1">
      <c r="A12" s="3" t="s">
        <v>6</v>
      </c>
      <c r="B12" s="1"/>
      <c r="C12" s="1"/>
      <c r="D12" s="1"/>
      <c r="E12" s="3"/>
    </row>
    <row r="13" spans="1:5" ht="50.25" customHeight="1" thickBot="1">
      <c r="A13" s="35" t="s">
        <v>22</v>
      </c>
      <c r="B13" s="31">
        <v>1.54</v>
      </c>
      <c r="C13" s="1">
        <v>7616</v>
      </c>
      <c r="D13" s="1">
        <f t="shared" ref="D13:D16" si="0">C13*12</f>
        <v>91392</v>
      </c>
      <c r="E13" s="4" t="s">
        <v>7</v>
      </c>
    </row>
    <row r="14" spans="1:5" ht="54" customHeight="1" thickBot="1">
      <c r="A14" s="35" t="s">
        <v>23</v>
      </c>
      <c r="B14" s="31">
        <v>0.77</v>
      </c>
      <c r="C14" s="1">
        <v>4074</v>
      </c>
      <c r="D14" s="1">
        <f t="shared" si="0"/>
        <v>48888</v>
      </c>
      <c r="E14" s="4" t="s">
        <v>8</v>
      </c>
    </row>
    <row r="15" spans="1:5" ht="50.25" customHeight="1" thickBot="1">
      <c r="A15" s="35" t="s">
        <v>24</v>
      </c>
      <c r="B15" s="31">
        <v>0.28999999999999998</v>
      </c>
      <c r="C15" s="1">
        <v>2066</v>
      </c>
      <c r="D15" s="1">
        <f t="shared" si="0"/>
        <v>24792</v>
      </c>
      <c r="E15" s="43" t="s">
        <v>9</v>
      </c>
    </row>
    <row r="16" spans="1:5" ht="30" customHeight="1" thickBot="1">
      <c r="A16" s="124" t="s">
        <v>25</v>
      </c>
      <c r="B16" s="33">
        <v>1.54</v>
      </c>
      <c r="C16" s="16">
        <v>6672</v>
      </c>
      <c r="D16" s="47">
        <f t="shared" si="0"/>
        <v>80064</v>
      </c>
      <c r="E16" s="104" t="s">
        <v>29</v>
      </c>
    </row>
    <row r="17" spans="1:5" ht="30" customHeight="1" thickBot="1">
      <c r="A17" s="125" t="s">
        <v>59</v>
      </c>
      <c r="B17" s="126"/>
      <c r="C17" s="19">
        <v>3684</v>
      </c>
      <c r="D17" s="19">
        <v>44210</v>
      </c>
      <c r="E17" s="104" t="s">
        <v>101</v>
      </c>
    </row>
    <row r="18" spans="1:5" ht="36.75" customHeight="1" thickBot="1">
      <c r="A18" s="50" t="s">
        <v>10</v>
      </c>
      <c r="B18" s="33">
        <v>2.52</v>
      </c>
      <c r="C18" s="127">
        <v>15469</v>
      </c>
      <c r="D18" s="128">
        <f>C18*12</f>
        <v>185628</v>
      </c>
      <c r="E18" s="44" t="s">
        <v>11</v>
      </c>
    </row>
    <row r="19" spans="1:5" ht="30" customHeight="1">
      <c r="A19" s="99" t="s">
        <v>26</v>
      </c>
      <c r="B19" s="46"/>
      <c r="C19" s="16">
        <v>15292</v>
      </c>
      <c r="D19" s="47">
        <v>183504</v>
      </c>
      <c r="E19" s="49" t="s">
        <v>27</v>
      </c>
    </row>
    <row r="20" spans="1:5" ht="26.25" customHeight="1">
      <c r="A20" s="138" t="s">
        <v>32</v>
      </c>
      <c r="B20" s="52">
        <v>0.14000000000000001</v>
      </c>
      <c r="C20" s="19">
        <v>827</v>
      </c>
      <c r="D20" s="19">
        <f>C20*12</f>
        <v>9924</v>
      </c>
      <c r="E20" s="104" t="s">
        <v>28</v>
      </c>
    </row>
    <row r="21" spans="1:5">
      <c r="A21" s="51" t="s">
        <v>13</v>
      </c>
      <c r="B21" s="52">
        <v>0.11</v>
      </c>
      <c r="C21" s="19">
        <v>649</v>
      </c>
      <c r="D21" s="19">
        <v>7788</v>
      </c>
      <c r="E21" s="53" t="s">
        <v>30</v>
      </c>
    </row>
    <row r="22" spans="1:5" ht="30" customHeight="1">
      <c r="A22" s="138" t="s">
        <v>17</v>
      </c>
      <c r="B22" s="52">
        <v>0.35</v>
      </c>
      <c r="C22" s="19">
        <v>2067</v>
      </c>
      <c r="D22" s="19">
        <f>C22*12</f>
        <v>24804</v>
      </c>
      <c r="E22" s="54" t="s">
        <v>31</v>
      </c>
    </row>
    <row r="23" spans="1:5" ht="18" customHeight="1" thickBot="1">
      <c r="A23" s="59" t="s">
        <v>33</v>
      </c>
      <c r="B23" s="139"/>
      <c r="C23" s="139">
        <v>9027</v>
      </c>
      <c r="D23" s="139">
        <f>C23*12</f>
        <v>108324</v>
      </c>
      <c r="E23" s="140" t="s">
        <v>102</v>
      </c>
    </row>
    <row r="24" spans="1:5" ht="81.75" customHeight="1">
      <c r="A24" s="60" t="s">
        <v>46</v>
      </c>
      <c r="B24" s="46">
        <v>1.46</v>
      </c>
      <c r="C24" s="61">
        <v>8030</v>
      </c>
      <c r="D24" s="62">
        <f>C24*12</f>
        <v>96360</v>
      </c>
      <c r="E24" s="69" t="s">
        <v>12</v>
      </c>
    </row>
    <row r="25" spans="1:5">
      <c r="A25" s="63" t="s">
        <v>34</v>
      </c>
      <c r="B25" s="64">
        <v>0.77</v>
      </c>
      <c r="C25" s="65">
        <v>3667</v>
      </c>
      <c r="D25" s="65">
        <f>D26+D27+D28+D29+D30+D31+D32+D33+D34+D35+D36</f>
        <v>44001</v>
      </c>
      <c r="E25" s="97"/>
    </row>
    <row r="26" spans="1:5">
      <c r="A26" s="78" t="s">
        <v>35</v>
      </c>
      <c r="B26" s="79"/>
      <c r="C26" s="66"/>
      <c r="D26" s="67">
        <v>2813</v>
      </c>
      <c r="E26" s="69"/>
    </row>
    <row r="27" spans="1:5">
      <c r="A27" s="80" t="s">
        <v>36</v>
      </c>
      <c r="B27" s="81"/>
      <c r="C27" s="82"/>
      <c r="D27" s="83">
        <v>247</v>
      </c>
      <c r="E27" s="70"/>
    </row>
    <row r="28" spans="1:5">
      <c r="A28" s="80" t="s">
        <v>37</v>
      </c>
      <c r="B28" s="81"/>
      <c r="C28" s="82"/>
      <c r="D28" s="83">
        <v>8475</v>
      </c>
      <c r="E28" s="71"/>
    </row>
    <row r="29" spans="1:5">
      <c r="A29" s="80" t="s">
        <v>38</v>
      </c>
      <c r="B29" s="81"/>
      <c r="C29" s="82"/>
      <c r="D29" s="83">
        <v>3129</v>
      </c>
      <c r="E29" s="72"/>
    </row>
    <row r="30" spans="1:5">
      <c r="A30" s="80" t="s">
        <v>18</v>
      </c>
      <c r="B30" s="81"/>
      <c r="C30" s="82"/>
      <c r="D30" s="83">
        <v>450</v>
      </c>
      <c r="E30" s="73"/>
    </row>
    <row r="31" spans="1:5">
      <c r="A31" s="80" t="s">
        <v>39</v>
      </c>
      <c r="B31" s="84"/>
      <c r="C31" s="84"/>
      <c r="D31" s="85">
        <v>1256</v>
      </c>
      <c r="E31" s="74"/>
    </row>
    <row r="32" spans="1:5">
      <c r="A32" s="80" t="s">
        <v>40</v>
      </c>
      <c r="B32" s="84"/>
      <c r="C32" s="84"/>
      <c r="D32" s="85">
        <v>5375</v>
      </c>
      <c r="E32" s="74"/>
    </row>
    <row r="33" spans="1:5">
      <c r="A33" s="80" t="s">
        <v>41</v>
      </c>
      <c r="B33" s="84"/>
      <c r="C33" s="84"/>
      <c r="D33" s="85">
        <v>180</v>
      </c>
      <c r="E33" s="74"/>
    </row>
    <row r="34" spans="1:5">
      <c r="A34" s="80" t="s">
        <v>42</v>
      </c>
      <c r="B34" s="84"/>
      <c r="C34" s="84"/>
      <c r="D34" s="85">
        <v>2464</v>
      </c>
      <c r="E34" s="74"/>
    </row>
    <row r="35" spans="1:5">
      <c r="A35" s="80" t="s">
        <v>43</v>
      </c>
      <c r="B35" s="86"/>
      <c r="C35" s="82"/>
      <c r="D35" s="87">
        <v>3312</v>
      </c>
      <c r="E35" s="75"/>
    </row>
    <row r="36" spans="1:5" ht="14.25" customHeight="1">
      <c r="A36" s="89" t="s">
        <v>45</v>
      </c>
      <c r="B36" s="88"/>
      <c r="C36" s="82"/>
      <c r="D36" s="66">
        <v>16300</v>
      </c>
      <c r="E36" s="77"/>
    </row>
  </sheetData>
  <mergeCells count="2">
    <mergeCell ref="A2:B2"/>
    <mergeCell ref="B8:C8"/>
  </mergeCells>
  <pageMargins left="0.25" right="0.25" top="0.75" bottom="0.75" header="0.3" footer="0.3"/>
  <pageSetup paperSize="9" scale="97" fitToHeight="0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6"/>
  <sheetViews>
    <sheetView workbookViewId="0">
      <selection activeCell="L15" sqref="L15"/>
    </sheetView>
  </sheetViews>
  <sheetFormatPr defaultRowHeight="12.75"/>
  <cols>
    <col min="1" max="1" width="41.5703125" customWidth="1"/>
    <col min="2" max="2" width="33.42578125" hidden="1" customWidth="1"/>
    <col min="3" max="3" width="11" customWidth="1"/>
    <col min="4" max="4" width="9.7109375" bestFit="1" customWidth="1"/>
    <col min="5" max="5" width="84.85546875" customWidth="1"/>
  </cols>
  <sheetData>
    <row r="1" spans="1:5" ht="15">
      <c r="A1" s="29" t="s">
        <v>116</v>
      </c>
      <c r="B1" s="27"/>
      <c r="C1" s="27"/>
      <c r="D1" s="27"/>
      <c r="E1" s="28"/>
    </row>
    <row r="2" spans="1:5" ht="14.25">
      <c r="A2" s="192" t="s">
        <v>19</v>
      </c>
      <c r="B2" s="193"/>
      <c r="C2" s="130">
        <v>1980</v>
      </c>
      <c r="D2" s="91" t="s">
        <v>117</v>
      </c>
      <c r="E2" s="92"/>
    </row>
    <row r="3" spans="1:5">
      <c r="A3" s="25" t="s">
        <v>20</v>
      </c>
      <c r="B3" s="24"/>
      <c r="C3" s="132">
        <v>8491.1</v>
      </c>
      <c r="D3" s="131"/>
      <c r="E3" s="95"/>
    </row>
    <row r="4" spans="1:5">
      <c r="A4" s="32" t="s">
        <v>99</v>
      </c>
      <c r="B4" s="32"/>
      <c r="C4" s="32">
        <v>11.1</v>
      </c>
    </row>
    <row r="5" spans="1:5">
      <c r="A5" s="32" t="s">
        <v>100</v>
      </c>
      <c r="B5" s="32"/>
      <c r="C5" s="32">
        <v>12.94</v>
      </c>
    </row>
    <row r="6" spans="1:5" ht="13.5" thickBot="1"/>
    <row r="7" spans="1:5" ht="17.25" thickBot="1">
      <c r="A7" s="1" t="s">
        <v>0</v>
      </c>
      <c r="B7" s="1" t="s">
        <v>1</v>
      </c>
      <c r="C7" s="1" t="s">
        <v>2</v>
      </c>
      <c r="D7" s="2" t="s">
        <v>3</v>
      </c>
      <c r="E7" s="1" t="s">
        <v>4</v>
      </c>
    </row>
    <row r="8" spans="1:5" ht="13.5" thickBot="1">
      <c r="A8" s="3"/>
      <c r="B8" s="190"/>
      <c r="C8" s="191"/>
    </row>
    <row r="9" spans="1:5" ht="13.5" thickBot="1">
      <c r="A9" s="3" t="s">
        <v>5</v>
      </c>
      <c r="B9" s="1"/>
      <c r="C9" s="31"/>
      <c r="D9" s="90">
        <v>1256004</v>
      </c>
      <c r="E9" s="3"/>
    </row>
    <row r="10" spans="1:5" ht="29.25" customHeight="1" thickBot="1">
      <c r="A10" s="21" t="s">
        <v>21</v>
      </c>
      <c r="B10" s="1"/>
      <c r="C10" s="31"/>
      <c r="D10" s="90">
        <v>1256004</v>
      </c>
      <c r="E10" s="96"/>
    </row>
    <row r="11" spans="1:5" ht="15" thickBot="1">
      <c r="A11" s="12" t="s">
        <v>15</v>
      </c>
      <c r="B11" s="31" t="e">
        <f>B13+B14+#REF!+B15+B16+B18+B19+B20+B21+B22+B23+B24+B25</f>
        <v>#REF!</v>
      </c>
      <c r="C11" s="40">
        <f>C13+C14+C15+C16+C17+C18+C19+C20+C21+C22+C23+C24+C25</f>
        <v>105342</v>
      </c>
      <c r="D11" s="90">
        <f>D13+D14+D15+D16+D17+D18+D19+D20+D21+D22+D23+D24+D25</f>
        <v>1264112</v>
      </c>
      <c r="E11" s="3"/>
    </row>
    <row r="12" spans="1:5" ht="13.5" thickBot="1">
      <c r="A12" s="3" t="s">
        <v>6</v>
      </c>
      <c r="B12" s="1"/>
      <c r="C12" s="1"/>
      <c r="D12" s="1"/>
      <c r="E12" s="3"/>
    </row>
    <row r="13" spans="1:5" ht="48.75" customHeight="1" thickBot="1">
      <c r="A13" s="35" t="s">
        <v>22</v>
      </c>
      <c r="B13" s="31">
        <v>1.54</v>
      </c>
      <c r="C13" s="1">
        <v>10695</v>
      </c>
      <c r="D13" s="1">
        <f t="shared" ref="D13:D16" si="0">C13*12</f>
        <v>128340</v>
      </c>
      <c r="E13" s="4" t="s">
        <v>7</v>
      </c>
    </row>
    <row r="14" spans="1:5" ht="54" customHeight="1" thickBot="1">
      <c r="A14" s="35" t="s">
        <v>23</v>
      </c>
      <c r="B14" s="31">
        <v>0.77</v>
      </c>
      <c r="C14" s="1">
        <v>5720</v>
      </c>
      <c r="D14" s="1">
        <f t="shared" si="0"/>
        <v>68640</v>
      </c>
      <c r="E14" s="4" t="s">
        <v>8</v>
      </c>
    </row>
    <row r="15" spans="1:5" ht="48.75" customHeight="1" thickBot="1">
      <c r="A15" s="35" t="s">
        <v>24</v>
      </c>
      <c r="B15" s="31">
        <v>0.28999999999999998</v>
      </c>
      <c r="C15" s="1">
        <v>2902</v>
      </c>
      <c r="D15" s="1">
        <f t="shared" si="0"/>
        <v>34824</v>
      </c>
      <c r="E15" s="43" t="s">
        <v>9</v>
      </c>
    </row>
    <row r="16" spans="1:5" ht="27" customHeight="1" thickBot="1">
      <c r="A16" s="124" t="s">
        <v>25</v>
      </c>
      <c r="B16" s="33">
        <v>1.54</v>
      </c>
      <c r="C16" s="16">
        <v>9368</v>
      </c>
      <c r="D16" s="47">
        <f t="shared" si="0"/>
        <v>112416</v>
      </c>
      <c r="E16" s="104" t="s">
        <v>29</v>
      </c>
    </row>
    <row r="17" spans="1:5" ht="21.75" customHeight="1" thickBot="1">
      <c r="A17" s="125" t="s">
        <v>59</v>
      </c>
      <c r="B17" s="126"/>
      <c r="C17" s="19">
        <v>5300</v>
      </c>
      <c r="D17" s="19">
        <v>63600</v>
      </c>
      <c r="E17" s="104" t="s">
        <v>101</v>
      </c>
    </row>
    <row r="18" spans="1:5" ht="29.25" customHeight="1">
      <c r="A18" s="116" t="s">
        <v>10</v>
      </c>
      <c r="B18" s="46">
        <v>2.52</v>
      </c>
      <c r="C18" s="119">
        <v>21721</v>
      </c>
      <c r="D18" s="120">
        <f>C18*12</f>
        <v>260652</v>
      </c>
      <c r="E18" s="141" t="s">
        <v>11</v>
      </c>
    </row>
    <row r="19" spans="1:5" ht="39.950000000000003" customHeight="1">
      <c r="A19" s="142" t="s">
        <v>26</v>
      </c>
      <c r="B19" s="143"/>
      <c r="C19" s="26">
        <v>17098</v>
      </c>
      <c r="D19" s="144">
        <f>C19*12</f>
        <v>205176</v>
      </c>
      <c r="E19" s="104" t="s">
        <v>27</v>
      </c>
    </row>
    <row r="20" spans="1:5">
      <c r="A20" s="138" t="s">
        <v>32</v>
      </c>
      <c r="B20" s="52">
        <v>0.14000000000000001</v>
      </c>
      <c r="C20" s="19">
        <v>1161</v>
      </c>
      <c r="D20" s="19">
        <f>C20*12</f>
        <v>13932</v>
      </c>
      <c r="E20" s="104" t="s">
        <v>28</v>
      </c>
    </row>
    <row r="21" spans="1:5">
      <c r="A21" s="51" t="s">
        <v>13</v>
      </c>
      <c r="B21" s="52">
        <v>0.11</v>
      </c>
      <c r="C21" s="19">
        <v>934</v>
      </c>
      <c r="D21" s="19">
        <f>C21*12</f>
        <v>11208</v>
      </c>
      <c r="E21" s="53" t="s">
        <v>30</v>
      </c>
    </row>
    <row r="22" spans="1:5" ht="29.25" customHeight="1">
      <c r="A22" s="138" t="s">
        <v>17</v>
      </c>
      <c r="B22" s="52">
        <v>0.35</v>
      </c>
      <c r="C22" s="19">
        <v>2972</v>
      </c>
      <c r="D22" s="19">
        <f>C22*12</f>
        <v>35664</v>
      </c>
      <c r="E22" s="54" t="s">
        <v>31</v>
      </c>
    </row>
    <row r="23" spans="1:5" ht="13.5" thickBot="1">
      <c r="A23" s="59" t="s">
        <v>33</v>
      </c>
      <c r="B23" s="139"/>
      <c r="C23" s="139">
        <v>10650</v>
      </c>
      <c r="D23" s="139">
        <v>127805</v>
      </c>
      <c r="E23" s="140" t="s">
        <v>102</v>
      </c>
    </row>
    <row r="24" spans="1:5" ht="74.25" customHeight="1" thickBot="1">
      <c r="A24" s="60" t="s">
        <v>46</v>
      </c>
      <c r="B24" s="46">
        <v>1.46</v>
      </c>
      <c r="C24" s="61">
        <v>11548</v>
      </c>
      <c r="D24" s="62">
        <f>C24*12</f>
        <v>138576</v>
      </c>
      <c r="E24" s="69" t="s">
        <v>12</v>
      </c>
    </row>
    <row r="25" spans="1:5" ht="15.75" customHeight="1">
      <c r="A25" s="124" t="s">
        <v>64</v>
      </c>
      <c r="B25" s="46"/>
      <c r="C25" s="61">
        <v>5273</v>
      </c>
      <c r="D25" s="62">
        <f>D26+D27+D28+D29+D30+D31+D32+D33+D34+D35+D36</f>
        <v>63279</v>
      </c>
      <c r="E25" s="69"/>
    </row>
    <row r="26" spans="1:5">
      <c r="A26" s="78" t="s">
        <v>35</v>
      </c>
      <c r="B26" s="79"/>
      <c r="C26" s="66"/>
      <c r="D26" s="67">
        <v>3238</v>
      </c>
      <c r="E26" s="69"/>
    </row>
    <row r="27" spans="1:5">
      <c r="A27" s="80" t="s">
        <v>36</v>
      </c>
      <c r="B27" s="81"/>
      <c r="C27" s="82"/>
      <c r="D27" s="83">
        <v>355</v>
      </c>
      <c r="E27" s="70"/>
    </row>
    <row r="28" spans="1:5">
      <c r="A28" s="80" t="s">
        <v>37</v>
      </c>
      <c r="B28" s="81"/>
      <c r="C28" s="82"/>
      <c r="D28" s="83">
        <v>10192</v>
      </c>
      <c r="E28" s="71"/>
    </row>
    <row r="29" spans="1:5">
      <c r="A29" s="80" t="s">
        <v>38</v>
      </c>
      <c r="B29" s="81"/>
      <c r="C29" s="82"/>
      <c r="D29" s="83">
        <v>4502</v>
      </c>
      <c r="E29" s="72"/>
    </row>
    <row r="30" spans="1:5">
      <c r="A30" s="80" t="s">
        <v>18</v>
      </c>
      <c r="B30" s="81"/>
      <c r="C30" s="82"/>
      <c r="D30" s="83">
        <v>646</v>
      </c>
      <c r="E30" s="73"/>
    </row>
    <row r="31" spans="1:5">
      <c r="A31" s="80" t="s">
        <v>39</v>
      </c>
      <c r="B31" s="84"/>
      <c r="C31" s="84"/>
      <c r="D31" s="85">
        <v>2084</v>
      </c>
      <c r="E31" s="74"/>
    </row>
    <row r="32" spans="1:5">
      <c r="A32" s="80" t="s">
        <v>40</v>
      </c>
      <c r="B32" s="84"/>
      <c r="C32" s="84"/>
      <c r="D32" s="85">
        <v>7733</v>
      </c>
      <c r="E32" s="74"/>
    </row>
    <row r="33" spans="1:5">
      <c r="A33" s="80" t="s">
        <v>41</v>
      </c>
      <c r="B33" s="84"/>
      <c r="C33" s="84"/>
      <c r="D33" s="85">
        <v>258</v>
      </c>
      <c r="E33" s="74"/>
    </row>
    <row r="34" spans="1:5">
      <c r="A34" s="80" t="s">
        <v>42</v>
      </c>
      <c r="B34" s="84"/>
      <c r="C34" s="84"/>
      <c r="D34" s="85">
        <v>3545</v>
      </c>
      <c r="E34" s="74"/>
    </row>
    <row r="35" spans="1:5">
      <c r="A35" s="80" t="s">
        <v>43</v>
      </c>
      <c r="B35" s="86"/>
      <c r="C35" s="82"/>
      <c r="D35" s="87">
        <v>4765</v>
      </c>
      <c r="E35" s="75"/>
    </row>
    <row r="36" spans="1:5" ht="35.25" customHeight="1">
      <c r="A36" s="89" t="s">
        <v>45</v>
      </c>
      <c r="B36" s="88"/>
      <c r="C36" s="82"/>
      <c r="D36" s="66">
        <v>25961</v>
      </c>
      <c r="E36" s="77"/>
    </row>
  </sheetData>
  <mergeCells count="2">
    <mergeCell ref="A2:B2"/>
    <mergeCell ref="B8:C8"/>
  </mergeCells>
  <pageMargins left="0.25" right="0.25" top="0.75" bottom="0.75" header="0.3" footer="0.3"/>
  <pageSetup paperSize="9" scale="99" fitToHeight="0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7"/>
  <sheetViews>
    <sheetView workbookViewId="0"/>
  </sheetViews>
  <sheetFormatPr defaultRowHeight="12.75"/>
  <cols>
    <col min="1" max="1" width="35.85546875" customWidth="1"/>
    <col min="2" max="2" width="0.140625" customWidth="1"/>
    <col min="3" max="3" width="13.5703125" customWidth="1"/>
    <col min="5" max="5" width="87.5703125" customWidth="1"/>
  </cols>
  <sheetData>
    <row r="1" spans="1:5" ht="15">
      <c r="A1" s="29" t="s">
        <v>118</v>
      </c>
      <c r="B1" s="27"/>
      <c r="C1" s="27"/>
      <c r="D1" s="27"/>
      <c r="E1" s="28"/>
    </row>
    <row r="2" spans="1:5" ht="14.25">
      <c r="A2" s="192"/>
      <c r="B2" s="193"/>
      <c r="C2" s="30"/>
      <c r="D2" s="105" t="s">
        <v>119</v>
      </c>
      <c r="E2" s="106"/>
    </row>
    <row r="3" spans="1:5">
      <c r="A3" s="25" t="s">
        <v>47</v>
      </c>
      <c r="B3" s="24"/>
      <c r="C3" s="24">
        <v>3973.2</v>
      </c>
      <c r="D3" s="94" t="s">
        <v>120</v>
      </c>
      <c r="E3" s="95"/>
    </row>
    <row r="4" spans="1:5">
      <c r="A4" s="32" t="s">
        <v>104</v>
      </c>
      <c r="B4" s="32"/>
      <c r="C4" s="32">
        <v>12.36</v>
      </c>
    </row>
    <row r="5" spans="1:5">
      <c r="A5" s="32" t="s">
        <v>121</v>
      </c>
      <c r="B5" s="32"/>
      <c r="C5" s="32">
        <v>13.2</v>
      </c>
    </row>
    <row r="6" spans="1:5" ht="13.5" thickBot="1"/>
    <row r="7" spans="1:5" ht="17.25" thickBot="1">
      <c r="A7" s="1" t="s">
        <v>0</v>
      </c>
      <c r="B7" s="1" t="s">
        <v>1</v>
      </c>
      <c r="C7" s="1" t="s">
        <v>2</v>
      </c>
      <c r="D7" s="2" t="s">
        <v>3</v>
      </c>
      <c r="E7" s="1" t="s">
        <v>4</v>
      </c>
    </row>
    <row r="8" spans="1:5" ht="13.5" thickBot="1">
      <c r="A8" s="3"/>
      <c r="B8" s="190"/>
      <c r="C8" s="191"/>
    </row>
    <row r="9" spans="1:5" ht="13.5" thickBot="1">
      <c r="A9" s="3"/>
      <c r="B9" s="1"/>
      <c r="C9" s="31"/>
      <c r="D9" s="90"/>
      <c r="E9" s="3"/>
    </row>
    <row r="10" spans="1:5" ht="21.75" customHeight="1" thickBot="1">
      <c r="A10" s="21" t="s">
        <v>48</v>
      </c>
      <c r="B10" s="31"/>
      <c r="C10" s="31"/>
      <c r="D10" s="90">
        <v>609270</v>
      </c>
      <c r="E10" s="96"/>
    </row>
    <row r="11" spans="1:5" ht="21.75" customHeight="1" thickBot="1">
      <c r="A11" s="12" t="s">
        <v>15</v>
      </c>
      <c r="B11" s="31" t="e">
        <f>B14+B15+B16+B17+B18+#REF!+#REF!+B20+B21+B23+B24</f>
        <v>#REF!</v>
      </c>
      <c r="C11" s="40">
        <f>C13+C14+C15+C16+C17+C18+C19+C20+C21+C22+C23+C24</f>
        <v>50605.25</v>
      </c>
      <c r="D11" s="90">
        <f>D13+D14+D15+D16+D17+D18+D19+D20+D21+D22+D23+D24</f>
        <v>607263</v>
      </c>
      <c r="E11" s="3"/>
    </row>
    <row r="12" spans="1:5" ht="13.5" thickBot="1">
      <c r="A12" s="146" t="s">
        <v>6</v>
      </c>
      <c r="B12" s="1"/>
      <c r="C12" s="1"/>
      <c r="D12" s="1"/>
      <c r="E12" s="3"/>
    </row>
    <row r="13" spans="1:5" ht="42" customHeight="1" thickBot="1">
      <c r="A13" s="125" t="s">
        <v>70</v>
      </c>
      <c r="B13" s="15"/>
      <c r="C13" s="5">
        <v>5796</v>
      </c>
      <c r="D13" s="5">
        <f>C13*12</f>
        <v>69552</v>
      </c>
      <c r="E13" s="43" t="s">
        <v>29</v>
      </c>
    </row>
    <row r="14" spans="1:5" ht="50.25" customHeight="1" thickBot="1">
      <c r="A14" s="147" t="s">
        <v>22</v>
      </c>
      <c r="B14" s="31">
        <f>C14/C3</f>
        <v>1.4587737843551798</v>
      </c>
      <c r="C14" s="1">
        <v>5796</v>
      </c>
      <c r="D14" s="1">
        <f>C14*12</f>
        <v>69552</v>
      </c>
      <c r="E14" s="4" t="s">
        <v>7</v>
      </c>
    </row>
    <row r="15" spans="1:5" ht="54.75" customHeight="1" thickBot="1">
      <c r="A15" s="35" t="s">
        <v>23</v>
      </c>
      <c r="B15" s="31">
        <f>C15/C3</f>
        <v>1.0940803382663848</v>
      </c>
      <c r="C15" s="1">
        <v>4347</v>
      </c>
      <c r="D15" s="1">
        <f t="shared" ref="D15:D16" si="0">C15*12</f>
        <v>52164</v>
      </c>
      <c r="E15" s="4" t="s">
        <v>8</v>
      </c>
    </row>
    <row r="16" spans="1:5" ht="50.25" customHeight="1" thickBot="1">
      <c r="A16" s="35" t="s">
        <v>24</v>
      </c>
      <c r="B16" s="31">
        <f>C16/C3</f>
        <v>0.19983892076915333</v>
      </c>
      <c r="C16" s="1">
        <v>794</v>
      </c>
      <c r="D16" s="1">
        <f t="shared" si="0"/>
        <v>9528</v>
      </c>
      <c r="E16" s="38" t="s">
        <v>9</v>
      </c>
    </row>
    <row r="17" spans="1:5" ht="39.75" customHeight="1">
      <c r="A17" s="124" t="s">
        <v>16</v>
      </c>
      <c r="B17" s="46">
        <f>C17/C3</f>
        <v>2.5198832175576364</v>
      </c>
      <c r="C17" s="61">
        <v>10012</v>
      </c>
      <c r="D17" s="62">
        <f>C17*12</f>
        <v>120144</v>
      </c>
      <c r="E17" s="141" t="s">
        <v>11</v>
      </c>
    </row>
    <row r="18" spans="1:5" ht="39" customHeight="1" thickBot="1">
      <c r="A18" s="100" t="s">
        <v>69</v>
      </c>
      <c r="B18" s="52">
        <f>C18/C3</f>
        <v>2.565690123829659</v>
      </c>
      <c r="C18" s="19">
        <v>10194</v>
      </c>
      <c r="D18" s="19">
        <f>C18*12</f>
        <v>122328</v>
      </c>
      <c r="E18" s="104" t="s">
        <v>27</v>
      </c>
    </row>
    <row r="19" spans="1:5" ht="26.25" customHeight="1">
      <c r="A19" s="100" t="s">
        <v>71</v>
      </c>
      <c r="B19" s="52"/>
      <c r="C19" s="19">
        <v>556</v>
      </c>
      <c r="D19" s="19">
        <f>C19*12</f>
        <v>6672</v>
      </c>
      <c r="E19" s="49" t="s">
        <v>28</v>
      </c>
    </row>
    <row r="20" spans="1:5" ht="21.75" customHeight="1">
      <c r="A20" s="51" t="s">
        <v>54</v>
      </c>
      <c r="B20" s="52">
        <f>C20/C3</f>
        <v>0.10998691231249372</v>
      </c>
      <c r="C20" s="19">
        <v>437</v>
      </c>
      <c r="D20" s="19">
        <f>C20*12</f>
        <v>5244</v>
      </c>
      <c r="E20" s="53" t="s">
        <v>30</v>
      </c>
    </row>
    <row r="21" spans="1:5" ht="27" customHeight="1">
      <c r="A21" s="116" t="s">
        <v>55</v>
      </c>
      <c r="B21" s="56">
        <f>C21/C3</f>
        <v>0.34984395449511729</v>
      </c>
      <c r="C21" s="57">
        <v>1390</v>
      </c>
      <c r="D21" s="58">
        <f>C21*12</f>
        <v>16680</v>
      </c>
      <c r="E21" s="150" t="s">
        <v>31</v>
      </c>
    </row>
    <row r="22" spans="1:5" ht="27" customHeight="1">
      <c r="A22" s="138" t="s">
        <v>14</v>
      </c>
      <c r="B22" s="52"/>
      <c r="C22" s="19">
        <v>2860.67</v>
      </c>
      <c r="D22" s="19">
        <v>34328</v>
      </c>
      <c r="E22" s="148" t="s">
        <v>122</v>
      </c>
    </row>
    <row r="23" spans="1:5" ht="81.75" customHeight="1">
      <c r="A23" s="118" t="s">
        <v>56</v>
      </c>
      <c r="B23" s="56">
        <v>2</v>
      </c>
      <c r="C23" s="119">
        <v>5403</v>
      </c>
      <c r="D23" s="120">
        <f>C23*12</f>
        <v>64836</v>
      </c>
      <c r="E23" s="69" t="s">
        <v>12</v>
      </c>
    </row>
    <row r="24" spans="1:5">
      <c r="A24" s="63" t="s">
        <v>34</v>
      </c>
      <c r="B24" s="52">
        <f>C24/C3</f>
        <v>0.75998691231249371</v>
      </c>
      <c r="C24" s="19">
        <v>3019.58</v>
      </c>
      <c r="D24" s="19">
        <f>D25+D26+D27+D28+D29+D30+D31+D32+D33+D34+D35+D36+D37</f>
        <v>36235</v>
      </c>
      <c r="E24" s="97"/>
    </row>
    <row r="25" spans="1:5" ht="15" customHeight="1">
      <c r="A25" s="78" t="s">
        <v>72</v>
      </c>
      <c r="B25" s="79"/>
      <c r="C25" s="66"/>
      <c r="D25" s="67">
        <v>1396</v>
      </c>
      <c r="E25" s="69"/>
    </row>
    <row r="26" spans="1:5">
      <c r="A26" s="80" t="s">
        <v>36</v>
      </c>
      <c r="B26" s="81"/>
      <c r="C26" s="82"/>
      <c r="D26" s="83">
        <v>217</v>
      </c>
      <c r="E26" s="70"/>
    </row>
    <row r="27" spans="1:5">
      <c r="A27" s="80" t="s">
        <v>37</v>
      </c>
      <c r="B27" s="81"/>
      <c r="C27" s="82"/>
      <c r="D27" s="83">
        <v>2286</v>
      </c>
      <c r="E27" s="71"/>
    </row>
    <row r="28" spans="1:5">
      <c r="A28" s="80" t="s">
        <v>38</v>
      </c>
      <c r="B28" s="81"/>
      <c r="C28" s="82"/>
      <c r="D28" s="83">
        <v>1854</v>
      </c>
      <c r="E28" s="72"/>
    </row>
    <row r="29" spans="1:5">
      <c r="A29" s="80" t="s">
        <v>74</v>
      </c>
      <c r="B29" s="81"/>
      <c r="C29" s="82"/>
      <c r="D29" s="83">
        <v>269</v>
      </c>
      <c r="E29" s="73"/>
    </row>
    <row r="30" spans="1:5">
      <c r="A30" s="80" t="s">
        <v>73</v>
      </c>
      <c r="B30" s="84"/>
      <c r="C30" s="84"/>
      <c r="D30" s="85">
        <v>1680</v>
      </c>
      <c r="E30" s="74"/>
    </row>
    <row r="31" spans="1:5">
      <c r="A31" s="80" t="s">
        <v>40</v>
      </c>
      <c r="B31" s="84"/>
      <c r="C31" s="84"/>
      <c r="D31" s="85">
        <v>3704</v>
      </c>
      <c r="E31" s="74"/>
    </row>
    <row r="32" spans="1:5">
      <c r="A32" s="80" t="s">
        <v>41</v>
      </c>
      <c r="B32" s="84"/>
      <c r="C32" s="84"/>
      <c r="D32" s="85">
        <v>475</v>
      </c>
      <c r="E32" s="74"/>
    </row>
    <row r="33" spans="1:5">
      <c r="A33" s="80" t="s">
        <v>42</v>
      </c>
      <c r="B33" s="84"/>
      <c r="C33" s="84"/>
      <c r="D33" s="85">
        <v>942</v>
      </c>
      <c r="E33" s="74"/>
    </row>
    <row r="34" spans="1:5">
      <c r="A34" s="80" t="s">
        <v>43</v>
      </c>
      <c r="B34" s="86"/>
      <c r="C34" s="82"/>
      <c r="D34" s="87">
        <v>1635</v>
      </c>
      <c r="E34" s="75"/>
    </row>
    <row r="35" spans="1:5" ht="25.5">
      <c r="A35" s="89" t="s">
        <v>76</v>
      </c>
      <c r="B35" s="86"/>
      <c r="C35" s="82"/>
      <c r="D35" s="149">
        <v>10113</v>
      </c>
      <c r="E35" s="75"/>
    </row>
    <row r="36" spans="1:5">
      <c r="A36" s="80" t="s">
        <v>75</v>
      </c>
      <c r="B36" s="86"/>
      <c r="C36" s="82"/>
      <c r="D36" s="149">
        <v>739</v>
      </c>
      <c r="E36" s="75"/>
    </row>
    <row r="37" spans="1:5">
      <c r="A37" s="89" t="s">
        <v>50</v>
      </c>
      <c r="B37" s="88"/>
      <c r="C37" s="82"/>
      <c r="D37" s="66">
        <v>10925</v>
      </c>
      <c r="E37" s="77"/>
    </row>
  </sheetData>
  <mergeCells count="2">
    <mergeCell ref="A2:B2"/>
    <mergeCell ref="B8:C8"/>
  </mergeCells>
  <pageMargins left="0.25" right="0.25" top="0.75" bottom="0.75" header="0.3" footer="0.3"/>
  <pageSetup paperSize="9" scale="99" fitToHeight="0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7"/>
  <sheetViews>
    <sheetView workbookViewId="0">
      <selection activeCell="G19" sqref="G19"/>
    </sheetView>
  </sheetViews>
  <sheetFormatPr defaultRowHeight="12.75"/>
  <cols>
    <col min="1" max="1" width="31.85546875" customWidth="1"/>
    <col min="2" max="2" width="0.28515625" hidden="1" customWidth="1"/>
    <col min="3" max="3" width="10" customWidth="1"/>
    <col min="5" max="5" width="95.85546875" customWidth="1"/>
  </cols>
  <sheetData>
    <row r="1" spans="1:5" ht="15">
      <c r="A1" s="29" t="s">
        <v>123</v>
      </c>
      <c r="B1" s="27"/>
      <c r="C1" s="27"/>
      <c r="D1" s="27"/>
      <c r="E1" s="28"/>
    </row>
    <row r="2" spans="1:5" ht="14.25">
      <c r="A2" s="192"/>
      <c r="B2" s="193"/>
      <c r="C2" s="30"/>
      <c r="D2" s="105" t="s">
        <v>124</v>
      </c>
      <c r="E2" s="106"/>
    </row>
    <row r="3" spans="1:5">
      <c r="A3" s="25" t="s">
        <v>47</v>
      </c>
      <c r="B3" s="24"/>
      <c r="C3" s="24">
        <v>8121.4</v>
      </c>
      <c r="D3" s="94"/>
      <c r="E3" s="95"/>
    </row>
    <row r="4" spans="1:5">
      <c r="A4" s="32"/>
      <c r="B4" s="32"/>
      <c r="C4" s="32"/>
    </row>
    <row r="5" spans="1:5">
      <c r="A5" s="32" t="s">
        <v>125</v>
      </c>
      <c r="B5" s="32"/>
      <c r="C5" s="32">
        <v>13.97</v>
      </c>
    </row>
    <row r="6" spans="1:5" ht="13.5" thickBot="1"/>
    <row r="7" spans="1:5" ht="17.25" thickBot="1">
      <c r="A7" s="1" t="s">
        <v>0</v>
      </c>
      <c r="B7" s="1" t="s">
        <v>1</v>
      </c>
      <c r="C7" s="1" t="s">
        <v>2</v>
      </c>
      <c r="D7" s="2" t="s">
        <v>3</v>
      </c>
      <c r="E7" s="1" t="s">
        <v>4</v>
      </c>
    </row>
    <row r="8" spans="1:5" ht="13.5" thickBot="1">
      <c r="A8" s="3"/>
      <c r="B8" s="190"/>
      <c r="C8" s="191"/>
    </row>
    <row r="9" spans="1:5" ht="13.5" thickBot="1">
      <c r="A9" s="3"/>
      <c r="B9" s="1"/>
      <c r="C9" s="31"/>
      <c r="D9" s="90"/>
      <c r="E9" s="3"/>
    </row>
    <row r="10" spans="1:5" ht="24" customHeight="1" thickBot="1">
      <c r="A10" s="21" t="s">
        <v>48</v>
      </c>
      <c r="B10" s="31"/>
      <c r="C10" s="31"/>
      <c r="D10" s="90">
        <v>453696</v>
      </c>
      <c r="E10" s="96"/>
    </row>
    <row r="11" spans="1:5" ht="15" thickBot="1">
      <c r="A11" s="12" t="s">
        <v>15</v>
      </c>
      <c r="B11" s="31" t="e">
        <f>B14+B15+B16+B17+B18+#REF!+#REF!+B20+B21+B23+B24</f>
        <v>#REF!</v>
      </c>
      <c r="C11" s="40">
        <f>C13+C14+C15+C16+C17+C18+C19+C20+C21+C22+C23+C24</f>
        <v>180146</v>
      </c>
      <c r="D11" s="90">
        <f>D13+D14+D15+D16+D17+D18+D19+D20+D21+D22+D23+D24</f>
        <v>720586.33333333337</v>
      </c>
      <c r="E11" s="3"/>
    </row>
    <row r="12" spans="1:5" ht="13.5" thickBot="1">
      <c r="A12" s="146" t="s">
        <v>6</v>
      </c>
      <c r="B12" s="1"/>
      <c r="C12" s="1"/>
      <c r="D12" s="1"/>
      <c r="E12" s="3"/>
    </row>
    <row r="13" spans="1:5" ht="47.25" customHeight="1" thickBot="1">
      <c r="A13" s="125" t="s">
        <v>70</v>
      </c>
      <c r="B13" s="15"/>
      <c r="C13" s="5">
        <v>4347</v>
      </c>
      <c r="D13" s="5">
        <f t="shared" ref="D13:D21" si="0">C13*4</f>
        <v>17388</v>
      </c>
      <c r="E13" s="43" t="s">
        <v>29</v>
      </c>
    </row>
    <row r="14" spans="1:5" ht="54" customHeight="1" thickBot="1">
      <c r="A14" s="147" t="s">
        <v>22</v>
      </c>
      <c r="B14" s="31">
        <f>C14/C3</f>
        <v>1.0705050853301155</v>
      </c>
      <c r="C14" s="1">
        <v>8694</v>
      </c>
      <c r="D14" s="1">
        <f t="shared" si="0"/>
        <v>34776</v>
      </c>
      <c r="E14" s="4" t="s">
        <v>7</v>
      </c>
    </row>
    <row r="15" spans="1:5" ht="51.75" customHeight="1" thickBot="1">
      <c r="A15" s="35" t="s">
        <v>23</v>
      </c>
      <c r="B15" s="31">
        <f>C15/C3</f>
        <v>0.53525254266505773</v>
      </c>
      <c r="C15" s="1">
        <v>4347</v>
      </c>
      <c r="D15" s="1">
        <f t="shared" si="0"/>
        <v>17388</v>
      </c>
      <c r="E15" s="4" t="s">
        <v>8</v>
      </c>
    </row>
    <row r="16" spans="1:5" ht="51.75" customHeight="1" thickBot="1">
      <c r="A16" s="35" t="s">
        <v>24</v>
      </c>
      <c r="B16" s="31">
        <f>C16/C3</f>
        <v>0.17841751422168592</v>
      </c>
      <c r="C16" s="1">
        <v>1449</v>
      </c>
      <c r="D16" s="1">
        <f t="shared" si="0"/>
        <v>5796</v>
      </c>
      <c r="E16" s="38" t="s">
        <v>9</v>
      </c>
    </row>
    <row r="17" spans="1:5" ht="32.25" customHeight="1">
      <c r="A17" s="124" t="s">
        <v>16</v>
      </c>
      <c r="B17" s="46">
        <f>C17/C3</f>
        <v>2.3998325411874801</v>
      </c>
      <c r="C17" s="61">
        <v>19490</v>
      </c>
      <c r="D17" s="62">
        <f t="shared" si="0"/>
        <v>77960</v>
      </c>
      <c r="E17" s="141" t="s">
        <v>11</v>
      </c>
    </row>
    <row r="18" spans="1:5" ht="37.5" customHeight="1" thickBot="1">
      <c r="A18" s="100" t="s">
        <v>69</v>
      </c>
      <c r="B18" s="52">
        <f>C18/C3</f>
        <v>2.4488388701455417</v>
      </c>
      <c r="C18" s="19">
        <v>19888</v>
      </c>
      <c r="D18" s="19">
        <f t="shared" si="0"/>
        <v>79552</v>
      </c>
      <c r="E18" s="104" t="s">
        <v>27</v>
      </c>
    </row>
    <row r="19" spans="1:5" ht="18" customHeight="1">
      <c r="A19" s="100" t="s">
        <v>71</v>
      </c>
      <c r="B19" s="52"/>
      <c r="C19" s="19">
        <v>1137</v>
      </c>
      <c r="D19" s="19">
        <f t="shared" si="0"/>
        <v>4548</v>
      </c>
      <c r="E19" s="49" t="s">
        <v>28</v>
      </c>
    </row>
    <row r="20" spans="1:5" ht="18.75" customHeight="1">
      <c r="A20" s="51" t="s">
        <v>54</v>
      </c>
      <c r="B20" s="52">
        <f>C20/C3</f>
        <v>0.110079542935947</v>
      </c>
      <c r="C20" s="19">
        <v>894</v>
      </c>
      <c r="D20" s="19">
        <f t="shared" si="0"/>
        <v>3576</v>
      </c>
      <c r="E20" s="53" t="s">
        <v>30</v>
      </c>
    </row>
    <row r="21" spans="1:5" ht="25.5" customHeight="1">
      <c r="A21" s="116" t="s">
        <v>55</v>
      </c>
      <c r="B21" s="56">
        <f>C21/C3</f>
        <v>0.34993966557490092</v>
      </c>
      <c r="C21" s="57">
        <v>2842</v>
      </c>
      <c r="D21" s="58">
        <f t="shared" si="0"/>
        <v>11368</v>
      </c>
      <c r="E21" s="150" t="s">
        <v>31</v>
      </c>
    </row>
    <row r="22" spans="1:5" ht="24.75" customHeight="1">
      <c r="A22" s="138" t="s">
        <v>14</v>
      </c>
      <c r="B22" s="52"/>
      <c r="C22" s="19">
        <v>99991</v>
      </c>
      <c r="D22" s="19">
        <v>399965</v>
      </c>
      <c r="E22" s="148" t="s">
        <v>122</v>
      </c>
    </row>
    <row r="23" spans="1:5" ht="96.75" customHeight="1">
      <c r="A23" s="118" t="s">
        <v>56</v>
      </c>
      <c r="B23" s="56">
        <v>2</v>
      </c>
      <c r="C23" s="119">
        <v>11045</v>
      </c>
      <c r="D23" s="120">
        <f>C23*4</f>
        <v>44180</v>
      </c>
      <c r="E23" s="69" t="s">
        <v>12</v>
      </c>
    </row>
    <row r="24" spans="1:5">
      <c r="A24" s="63" t="s">
        <v>34</v>
      </c>
      <c r="B24" s="52">
        <f>C24/C3</f>
        <v>0.74149777132021577</v>
      </c>
      <c r="C24" s="19">
        <v>6022</v>
      </c>
      <c r="D24" s="157">
        <f>D25+D26+D27+D28+D29+D30+D31+D32+D33+D34+D35+D36+D37</f>
        <v>24089.333333333336</v>
      </c>
      <c r="E24" s="97"/>
    </row>
    <row r="25" spans="1:5">
      <c r="A25" s="78" t="s">
        <v>72</v>
      </c>
      <c r="B25" s="79"/>
      <c r="C25" s="66"/>
      <c r="D25" s="151">
        <v>951</v>
      </c>
      <c r="E25" s="69"/>
    </row>
    <row r="26" spans="1:5">
      <c r="A26" s="80" t="s">
        <v>36</v>
      </c>
      <c r="B26" s="81"/>
      <c r="C26" s="82"/>
      <c r="D26" s="152">
        <v>147</v>
      </c>
      <c r="E26" s="70"/>
    </row>
    <row r="27" spans="1:5">
      <c r="A27" s="80" t="s">
        <v>37</v>
      </c>
      <c r="B27" s="81"/>
      <c r="C27" s="82"/>
      <c r="D27" s="152">
        <f>3673/3</f>
        <v>1224.3333333333333</v>
      </c>
      <c r="E27" s="71"/>
    </row>
    <row r="28" spans="1:5">
      <c r="A28" s="80" t="s">
        <v>38</v>
      </c>
      <c r="B28" s="81"/>
      <c r="C28" s="82"/>
      <c r="D28" s="152">
        <f>3787/3</f>
        <v>1262.3333333333333</v>
      </c>
      <c r="E28" s="72"/>
    </row>
    <row r="29" spans="1:5">
      <c r="A29" s="80" t="s">
        <v>74</v>
      </c>
      <c r="B29" s="81"/>
      <c r="C29" s="82"/>
      <c r="D29" s="152">
        <f>549/3</f>
        <v>183</v>
      </c>
      <c r="E29" s="73"/>
    </row>
    <row r="30" spans="1:5">
      <c r="A30" s="80" t="s">
        <v>73</v>
      </c>
      <c r="B30" s="84"/>
      <c r="C30" s="84"/>
      <c r="D30" s="153">
        <f>2435/3</f>
        <v>811.66666666666663</v>
      </c>
      <c r="E30" s="74"/>
    </row>
    <row r="31" spans="1:5">
      <c r="A31" s="80" t="s">
        <v>40</v>
      </c>
      <c r="B31" s="84"/>
      <c r="C31" s="84"/>
      <c r="D31" s="153">
        <f>5570/3</f>
        <v>1856.6666666666667</v>
      </c>
      <c r="E31" s="74"/>
    </row>
    <row r="32" spans="1:5">
      <c r="A32" s="80" t="s">
        <v>41</v>
      </c>
      <c r="B32" s="84"/>
      <c r="C32" s="84"/>
      <c r="D32" s="153">
        <f>972/3</f>
        <v>324</v>
      </c>
      <c r="E32" s="74"/>
    </row>
    <row r="33" spans="1:5">
      <c r="A33" s="80" t="s">
        <v>42</v>
      </c>
      <c r="B33" s="84"/>
      <c r="C33" s="84"/>
      <c r="D33" s="153">
        <f>1924/3</f>
        <v>641.33333333333337</v>
      </c>
      <c r="E33" s="74"/>
    </row>
    <row r="34" spans="1:5">
      <c r="A34" s="80" t="s">
        <v>43</v>
      </c>
      <c r="B34" s="86"/>
      <c r="C34" s="82"/>
      <c r="D34" s="154">
        <f>3343/3</f>
        <v>1114.3333333333333</v>
      </c>
      <c r="E34" s="75"/>
    </row>
    <row r="35" spans="1:5" ht="39" customHeight="1">
      <c r="A35" s="89" t="s">
        <v>76</v>
      </c>
      <c r="B35" s="86"/>
      <c r="C35" s="82"/>
      <c r="D35" s="155">
        <f>19747/3</f>
        <v>6582.333333333333</v>
      </c>
      <c r="E35" s="75"/>
    </row>
    <row r="36" spans="1:5">
      <c r="A36" s="80" t="s">
        <v>75</v>
      </c>
      <c r="B36" s="86"/>
      <c r="C36" s="82"/>
      <c r="D36" s="155">
        <f>1510/3</f>
        <v>503.33333333333331</v>
      </c>
      <c r="E36" s="75"/>
    </row>
    <row r="37" spans="1:5" ht="23.25" customHeight="1">
      <c r="A37" s="89" t="s">
        <v>50</v>
      </c>
      <c r="B37" s="88"/>
      <c r="C37" s="82"/>
      <c r="D37" s="156">
        <f>25464/3</f>
        <v>8488</v>
      </c>
      <c r="E37" s="77"/>
    </row>
  </sheetData>
  <mergeCells count="2">
    <mergeCell ref="A2:B2"/>
    <mergeCell ref="B8:C8"/>
  </mergeCells>
  <pageMargins left="0.25" right="0.25" top="0.75" bottom="0.75" header="0.3" footer="0.3"/>
  <pageSetup paperSize="9" scale="9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20</vt:i4>
      </vt:variant>
    </vt:vector>
  </HeadingPairs>
  <TitlesOfParts>
    <vt:vector size="20" baseType="lpstr">
      <vt:lpstr>121</vt:lpstr>
      <vt:lpstr>м55</vt:lpstr>
      <vt:lpstr>67</vt:lpstr>
      <vt:lpstr>Лист4</vt:lpstr>
      <vt:lpstr>В119</vt:lpstr>
      <vt:lpstr>к110</vt:lpstr>
      <vt:lpstr>110а</vt:lpstr>
      <vt:lpstr>25</vt:lpstr>
      <vt:lpstr>29</vt:lpstr>
      <vt:lpstr>111</vt:lpstr>
      <vt:lpstr>6к1</vt:lpstr>
      <vt:lpstr>84</vt:lpstr>
      <vt:lpstr>5б</vt:lpstr>
      <vt:lpstr>6</vt:lpstr>
      <vt:lpstr>8</vt:lpstr>
      <vt:lpstr>48а</vt:lpstr>
      <vt:lpstr>13</vt:lpstr>
      <vt:lpstr>50</vt:lpstr>
      <vt:lpstr>ч5</vt:lpstr>
      <vt:lpstr>ч5 план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&lt;C0E2F2EECEF2F7E5F2323031312E786C7378&gt;</dc:title>
  <dc:creator>Ольга</dc:creator>
  <cp:lastModifiedBy>Пользователь</cp:lastModifiedBy>
  <cp:lastPrinted>2015-03-18T11:55:10Z</cp:lastPrinted>
  <dcterms:created xsi:type="dcterms:W3CDTF">2013-02-27T03:38:33Z</dcterms:created>
  <dcterms:modified xsi:type="dcterms:W3CDTF">2015-03-19T08:11:37Z</dcterms:modified>
</cp:coreProperties>
</file>